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דוחות מאוחדים\"/>
    </mc:Choice>
  </mc:AlternateContent>
  <xr:revisionPtr revIDLastSave="0" documentId="8_{B3CDF912-15EA-4156-9F99-DED154E2F5BE}" xr6:coauthVersionLast="47" xr6:coauthVersionMax="47" xr10:uidLastSave="{00000000-0000-0000-0000-000000000000}"/>
  <bookViews>
    <workbookView xWindow="3195" yWindow="3195" windowWidth="21600" windowHeight="11385" tabRatio="871"/>
  </bookViews>
  <sheets>
    <sheet name="מאוחד" sheetId="1" r:id="rId1"/>
    <sheet name="כללי" sheetId="6" r:id="rId2"/>
    <sheet name="ללא מניות" sheetId="7" r:id="rId3"/>
    <sheet name="מניות" sheetId="8" r:id="rId4"/>
    <sheet name="עד 15 אחוז מניות" sheetId="9" r:id="rId5"/>
    <sheet name="פרוט עמלות והוצאות" sheetId="2" r:id="rId6"/>
    <sheet name="פרוט עמלות ניהול חיצוני" sheetId="3" r:id="rId7"/>
  </sheets>
  <definedNames>
    <definedName name="_xlnm.Print_Area" localSheetId="1">כללי!$C$1:$D$37</definedName>
    <definedName name="_xlnm.Print_Area" localSheetId="2">'ללא מניות'!$A$1:$M$35</definedName>
    <definedName name="_xlnm.Print_Area" localSheetId="3">מניות!$B$1:$M$38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3" l="1"/>
  <c r="D97" i="3" s="1"/>
  <c r="D98" i="3" s="1"/>
  <c r="D99" i="3" s="1"/>
  <c r="D34" i="6"/>
  <c r="D19" i="1"/>
  <c r="D18" i="1"/>
  <c r="D17" i="1"/>
  <c r="D31" i="3"/>
  <c r="E51" i="2"/>
  <c r="F51" i="2"/>
  <c r="G51" i="2"/>
  <c r="D37" i="9"/>
  <c r="D37" i="8"/>
  <c r="D37" i="7"/>
  <c r="D37" i="6"/>
  <c r="D37" i="1" s="1"/>
  <c r="D27" i="1"/>
  <c r="D11" i="1"/>
  <c r="D4" i="1"/>
  <c r="D5" i="1"/>
  <c r="D3" i="1" s="1"/>
  <c r="D9" i="1"/>
  <c r="D7" i="1" s="1"/>
  <c r="D20" i="1"/>
  <c r="D21" i="1"/>
  <c r="D22" i="1"/>
  <c r="D23" i="1"/>
  <c r="D16" i="1"/>
  <c r="D24" i="1"/>
  <c r="D25" i="1"/>
  <c r="D27" i="6"/>
  <c r="D16" i="6"/>
  <c r="D31" i="6" s="1"/>
  <c r="D35" i="6" s="1"/>
  <c r="D11" i="6"/>
  <c r="D7" i="6"/>
  <c r="D3" i="6"/>
  <c r="D27" i="7"/>
  <c r="D16" i="7"/>
  <c r="D34" i="7" s="1"/>
  <c r="D11" i="7"/>
  <c r="D31" i="7" s="1"/>
  <c r="D35" i="7" s="1"/>
  <c r="D7" i="7"/>
  <c r="D3" i="7"/>
  <c r="D27" i="8"/>
  <c r="D16" i="8"/>
  <c r="D34" i="8" s="1"/>
  <c r="D11" i="8"/>
  <c r="D7" i="8"/>
  <c r="D3" i="8"/>
  <c r="D31" i="8" s="1"/>
  <c r="D35" i="8" s="1"/>
  <c r="D16" i="9"/>
  <c r="D31" i="9" s="1"/>
  <c r="D35" i="9" s="1"/>
  <c r="D6" i="3"/>
  <c r="D16" i="3" s="1"/>
  <c r="D7" i="3"/>
  <c r="D8" i="2"/>
  <c r="D23" i="2"/>
  <c r="D24" i="2"/>
  <c r="D45" i="3"/>
  <c r="D33" i="2"/>
  <c r="D34" i="2" s="1"/>
  <c r="D51" i="2" s="1"/>
  <c r="D6" i="2"/>
  <c r="D49" i="3"/>
  <c r="D50" i="3"/>
  <c r="D31" i="1" l="1"/>
  <c r="D35" i="1" s="1"/>
  <c r="D34" i="1"/>
  <c r="D34" i="9"/>
</calcChain>
</file>

<file path=xl/sharedStrings.xml><?xml version="1.0" encoding="utf-8"?>
<sst xmlns="http://schemas.openxmlformats.org/spreadsheetml/2006/main" count="309" uniqueCount="166">
  <si>
    <t>תאור</t>
  </si>
  <si>
    <t>אלפי ש''ח</t>
  </si>
  <si>
    <t>1. סה"כ עמלות קניה ומכירה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</si>
  <si>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</si>
  <si>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</si>
  <si>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</si>
  <si>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</si>
  <si>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4. סה"כ עמלות ניהול חיצוני</t>
  </si>
  <si>
    <t>5. סה"כ הוצאות אחרות</t>
  </si>
  <si>
    <t>א. סך הוצאות בעד ניהול תביעות</t>
  </si>
  <si>
    <t>ב. סך הוצאות בעד מתן משכנתאות</t>
  </si>
  <si>
    <t>7. שיעור הוצאות ישירות</t>
  </si>
  <si>
    <t>ברוקרז-עמלות קניה ומכירה בגין עסקאות בני"ע סחירים</t>
  </si>
  <si>
    <t>צדדים קשורים</t>
  </si>
  <si>
    <t>סה"כ לצדדים קשורים</t>
  </si>
  <si>
    <t>צדדים שאינם קשורים</t>
  </si>
  <si>
    <t>פועלים סהר</t>
  </si>
  <si>
    <t>OSCAR GRUSS &amp; SON INC</t>
  </si>
  <si>
    <t>CIBC/WORLD</t>
  </si>
  <si>
    <t>אי.בי.אי</t>
  </si>
  <si>
    <t>הבנק הבינלאומי</t>
  </si>
  <si>
    <t>בנק הפועלים</t>
  </si>
  <si>
    <t>אקסלנס נשואה</t>
  </si>
  <si>
    <t>סה"כ לצדדים שאינם קשורים</t>
  </si>
  <si>
    <t>סך עמלות ברוקרז</t>
  </si>
  <si>
    <t>עמלות קסטודיאן</t>
  </si>
  <si>
    <t>קסטודיאן א</t>
  </si>
  <si>
    <t>קסטודיאן ב</t>
  </si>
  <si>
    <t>אחרים</t>
  </si>
  <si>
    <t>סך עמלות קסטודיאן</t>
  </si>
  <si>
    <t>הוצאות הנובעת מהשקעה בני"ע לא סחירים או ממתן הלוואה</t>
  </si>
  <si>
    <t>סך הוצאות הנובעות מהשקעה בני"ע לא סחירים וממתן הלוואה</t>
  </si>
  <si>
    <t>הוצאה הנובעת מהשקעה בזכויות במקרקעין</t>
  </si>
  <si>
    <t>גוף/יחיד א</t>
  </si>
  <si>
    <t>גוף/יחיד ב</t>
  </si>
  <si>
    <t>סך הוצאות הנובעות מהשקעה בזכויות במקרקעין</t>
  </si>
  <si>
    <t>הוצאה הנובעת בעד ניהול תביעה או תובנה</t>
  </si>
  <si>
    <t>סך הוצאות הנובעות בעד ניהול תביעה או תובנה</t>
  </si>
  <si>
    <t>הוצאה הנובעת ממתן משכנתא</t>
  </si>
  <si>
    <t>סך הוצאות בעד מתן משכנתאות</t>
  </si>
  <si>
    <t>סך הכול עמלות והוצאות</t>
  </si>
  <si>
    <t>תשלום הנובע מהשקעה בקרנות השקעה בישראלים</t>
  </si>
  <si>
    <t>פרוט מהשקעות בקרנות השקעה בישראל</t>
  </si>
  <si>
    <t>סך תשלומים הנובעים מהשקעה בקרנות השקעה בישראלים</t>
  </si>
  <si>
    <t>תשלום הנובע מהשקעה בקרנות השקעה בחו"ל</t>
  </si>
  <si>
    <t>סך תשלומים הנובעים מהשקעה בקרנות השקעה בחו"ל</t>
  </si>
  <si>
    <t>תשלום למנהל תיקים ישראלי</t>
  </si>
  <si>
    <t>סך תשלומים למנהלי תיקים ישראליים</t>
  </si>
  <si>
    <t>תשלום למנהל תיקים זר</t>
  </si>
  <si>
    <t>סך תשלומים למנהלי תיקים זרים</t>
  </si>
  <si>
    <t>תשלום בגין השקעה בקרנות נאמנות</t>
  </si>
  <si>
    <t>סה"כ קרן נאמנות ישראלים</t>
  </si>
  <si>
    <t>קרן חוץ</t>
  </si>
  <si>
    <t>AVIVA INV-GLB HY BND-I US</t>
  </si>
  <si>
    <t>סה"כ קרנות נאמנות חוץ</t>
  </si>
  <si>
    <t>סך תשלומים בגין השקעה בקרנות נאמנות</t>
  </si>
  <si>
    <t>תשלום בגין השקעה בתעודות סל</t>
  </si>
  <si>
    <t>תעודות סל ישראלים</t>
  </si>
  <si>
    <t>תעודות סל זרה</t>
  </si>
  <si>
    <t>FINANCIAL SELECT SECTOR S</t>
  </si>
  <si>
    <t>ISHARES MSCI SOUTH KOREA</t>
  </si>
  <si>
    <t>CONSUMER DISCRETIONARY SE</t>
  </si>
  <si>
    <t>WISDOMTREE INDIA EARNINGS</t>
  </si>
  <si>
    <t>COLUMBIA EMERGING MARKETS</t>
  </si>
  <si>
    <t>PIMCO SHRT HIYI CORP-USD</t>
  </si>
  <si>
    <t>LYX ETF CAC 40 DR D-EUR</t>
  </si>
  <si>
    <t>SPDR S&amp;P CHINA ETF</t>
  </si>
  <si>
    <t>ISHARES U.S. AEROSPACE &amp;</t>
  </si>
  <si>
    <t>HANG SENG H-SHARE IND ETF</t>
  </si>
  <si>
    <t>WISDOMTREE EM SMALL CAP</t>
  </si>
  <si>
    <t>GLOBAL X CHINA CONSUMER E</t>
  </si>
  <si>
    <t>FIRST TRUST DJ INTERNET I</t>
  </si>
  <si>
    <t>ISH EUR600 FOOD&amp;BEVERAGE</t>
  </si>
  <si>
    <t>ISHR EUR 600 HEALTH CARE(</t>
  </si>
  <si>
    <t>ISHARES MDAX UCITS ETF DE</t>
  </si>
  <si>
    <t>ISHARES CORE MSCI EMERGIN</t>
  </si>
  <si>
    <t>ISHARES CORE DAX UCITS ET</t>
  </si>
  <si>
    <t>ISHARES CURRENCY HEDGED M</t>
  </si>
  <si>
    <t>SOURCE JPX-NKY 400 USD HD</t>
  </si>
  <si>
    <t>SPDR DJIA TRUST</t>
  </si>
  <si>
    <t>ISHARES EURO STOXX50 UCIT</t>
  </si>
  <si>
    <t>WISDOMTREE JAPAN HEDGED E</t>
  </si>
  <si>
    <t>VANGUARD S&amp;P 500 ETF</t>
  </si>
  <si>
    <t>SPDR S&amp;P INSURANCE ETF</t>
  </si>
  <si>
    <t>ISHARES MSCI MEXICO CAPPE</t>
  </si>
  <si>
    <t>ISHARES CHINA LARGE-CAP E</t>
  </si>
  <si>
    <t>ISHARES MSCI ALL COUNTRY</t>
  </si>
  <si>
    <t>ISHARES MSCI JAPAN ETF</t>
  </si>
  <si>
    <t>ISHARES NASDAQ BIOTECHNOL</t>
  </si>
  <si>
    <t>ISHARES RUSSELL 2000 ETF</t>
  </si>
  <si>
    <t>סה"כ תעודות סל זרות</t>
  </si>
  <si>
    <t>סך תשלומים בגין השקעה בתעודות סל</t>
  </si>
  <si>
    <t>סך הכול עמלות ניהול חיצוני</t>
  </si>
  <si>
    <t>א. סך עמלות ברוקראז לצדדים קשורים</t>
  </si>
  <si>
    <t>ב. סך עמלות ברוקראז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</si>
  <si>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</si>
  <si>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</si>
  <si>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</si>
  <si>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</si>
  <si>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6. סה"כ הוצאות ישירות (סיכום סעיפים 1 עד 5)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</si>
  <si>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</si>
  <si>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</si>
  <si>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קרן נוי</t>
  </si>
  <si>
    <t>ספרה יתר</t>
  </si>
  <si>
    <t>אלפא</t>
  </si>
  <si>
    <t>קרן בית וגג</t>
  </si>
  <si>
    <t>נוי 2</t>
  </si>
  <si>
    <t>קרן נוקד</t>
  </si>
  <si>
    <t>טוליפ</t>
  </si>
  <si>
    <t>AMI אייפקס</t>
  </si>
  <si>
    <t xml:space="preserve">Sphera Global Health Care </t>
  </si>
  <si>
    <t xml:space="preserve">המילטון 2016 </t>
  </si>
  <si>
    <t xml:space="preserve">פאי </t>
  </si>
  <si>
    <t>alto 3</t>
  </si>
  <si>
    <t>מידאל</t>
  </si>
  <si>
    <t>CS NOVA LUX GLB SEN LN-MB</t>
  </si>
  <si>
    <t>SPDR S&amp;P REGIONAL BANKING</t>
  </si>
  <si>
    <t>ISHARES MSCI SPAIN CAPPED</t>
  </si>
  <si>
    <t>ISHARES PHLX SEMICONDUCTO</t>
  </si>
  <si>
    <t>alto 2</t>
  </si>
  <si>
    <t>אלקטרה</t>
  </si>
  <si>
    <t>פורמה</t>
  </si>
  <si>
    <t>IBI CCF</t>
  </si>
  <si>
    <t>ספרה ת"א 125</t>
  </si>
  <si>
    <t>אלפא הזדמנויות</t>
  </si>
  <si>
    <t>ברוש</t>
  </si>
  <si>
    <t>MERRILL LYNCH</t>
  </si>
  <si>
    <t>KRANESHARES CSI CHINA INT</t>
  </si>
  <si>
    <t>ארבל</t>
  </si>
  <si>
    <t>smov</t>
  </si>
  <si>
    <t>איבי אי טכנולוגי</t>
  </si>
  <si>
    <t>INVESCO S&amp;P 500 EQUAL WEI</t>
  </si>
  <si>
    <t>ISHARES MSCI BRAZIL CAPPE</t>
  </si>
  <si>
    <t>Camalia capital market</t>
  </si>
  <si>
    <t>מיטב ד"ש</t>
  </si>
  <si>
    <t xml:space="preserve">פרוט מהשקעות בקרנות השקעה בחו"ל </t>
  </si>
  <si>
    <t>פרוט מהשקעות בקרנות השקעה בחו"ל - צד קשור</t>
  </si>
  <si>
    <t>קרן נאמנות ישראלים - צד קשור</t>
  </si>
  <si>
    <t>8. יתרת נכסים ממוצעת באלפי ₪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</si>
  <si>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</si>
  <si>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</si>
  <si>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</si>
  <si>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</si>
  <si>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</si>
  <si>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</si>
  <si>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</si>
  <si>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</si>
  <si>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 xml:space="preserve"> יתרת נכסים ממוצעת באלפי ₪</t>
  </si>
  <si>
    <t>SOURCE MORNINGSTAR US ENE</t>
  </si>
  <si>
    <t>CONSUMER STAPLES SPDR</t>
  </si>
  <si>
    <t>ISHARES MSCI ITALY CAPPED</t>
  </si>
  <si>
    <t xml:space="preserve">  החברה ניהול קרן השתלמות לעובדי המדינה בע"מ  - מאוחד  סך התשלומים ששולמו בגין כל סוג של הוצאה ישירה לשנה המסתיימת ביום : 31/12/2018    נספח 1 </t>
  </si>
  <si>
    <t xml:space="preserve">  החברה ניהול קרן השתלמות לעובדי המדינה בע"מ  -כללי  סך התשלומים ששולמו בגין כל סוג של הוצאה ישירה לשנה המסתיימת ביום : 31/12/2018    נספח 1 </t>
  </si>
  <si>
    <t xml:space="preserve">  החברה ניהול קרן השתלמות לעובדי המדינה בע"מ  -מניות סך התשלומים ששולמו בגין כל סוג של הוצאה ישירה לשנה המסתיימת ביום : 31/12/2018    נספח 1 </t>
  </si>
  <si>
    <t xml:space="preserve">  החברה ניהול קרן השתלמות לעובדי המדינה בע"מ  -עד 15 אחוז מניות  סך התשלומים ששולמו בגין כל סוג של הוצאה ישירה לשנה המסתיימת ביום : 31/12/2018   נספח 1 </t>
  </si>
  <si>
    <t xml:space="preserve"> החברה ניהול קרן השתלמות לעובדי המדינה בע"מ   סך התשלומים ששולמו בגין כל סוג של הוצאה ישירה לשנה המסתיימת ביום : 31/12/2018   נספח 2 </t>
  </si>
  <si>
    <t xml:space="preserve">  החברה ניהול קרן השתלמות לעובדי המדינה בע"מ    סך התשלומים ששולמו בגין כל סוג של הוצאה ישירה לשנה המסתיימת ביום : 31/12/2018    נספח 3 </t>
  </si>
  <si>
    <t>Excelence Nessuah</t>
  </si>
  <si>
    <t>PSAGOT Global</t>
  </si>
  <si>
    <t>בנק לאומי</t>
  </si>
  <si>
    <t>IBI Brokerage</t>
  </si>
  <si>
    <t>JP Morgan</t>
  </si>
  <si>
    <t>פסגות אופק</t>
  </si>
  <si>
    <t>ENERGY SELECT SECTOR SPDR</t>
  </si>
  <si>
    <t>ISHARES CORE FTSE 100</t>
  </si>
  <si>
    <t>ISHARES MSCI CHINA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</si>
</sst>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₪&quot;\ * #,##0.00_ ;_ &quot;₪&quot;\ * \-#,##0.00_ ;_ &quot;₪&quot;\ * &quot;-&quot;??_ ;_ @_ "/>
    <numFmt numFmtId="43" formatCode="_ * #,##0.00_ ;_ * \-#,##0.00_ ;_ * &quot;-&quot;??_ ;_ @_ "/>
    <numFmt numFmtId="171" formatCode="_(* #,##0.00_);_(* \(#,##0.00\);_(* &quot;-&quot;??_);_(@_)"/>
    <numFmt numFmtId="174" formatCode="_(* #,##0_);_(* \(#,##0\);_(* &quot;-&quot;??_);_(@_)"/>
    <numFmt numFmtId="176" formatCode="0.0000"/>
    <numFmt numFmtId="177" formatCode="0.000%"/>
    <numFmt numFmtId="182" formatCode="#,##0.000"/>
  </numFmts>
  <fonts count="5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readingOrder="2"/>
    </xf>
    <xf numFmtId="4" fontId="3" fillId="0" borderId="0" xfId="0" applyNumberFormat="1" applyFont="1" applyAlignment="1">
      <alignment readingOrder="2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2" applyFont="1" applyFill="1" applyBorder="1" applyAlignment="1" applyProtection="1">
      <alignment horizontal="right" wrapText="1" readingOrder="2"/>
    </xf>
    <xf numFmtId="0" fontId="4" fillId="0" borderId="0" xfId="2" applyFont="1" applyFill="1" applyBorder="1" applyAlignment="1" applyProtection="1">
      <alignment horizontal="right" wrapText="1" indent="3" readingOrder="2"/>
    </xf>
    <xf numFmtId="10" fontId="3" fillId="0" borderId="0" xfId="3" applyNumberFormat="1" applyFont="1" applyAlignment="1">
      <alignment readingOrder="2"/>
    </xf>
    <xf numFmtId="174" fontId="0" fillId="0" borderId="0" xfId="0" applyNumberFormat="1"/>
    <xf numFmtId="171" fontId="3" fillId="0" borderId="0" xfId="1" applyFont="1" applyAlignment="1">
      <alignment readingOrder="2"/>
    </xf>
    <xf numFmtId="171" fontId="3" fillId="0" borderId="0" xfId="0" applyNumberFormat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Fill="1" applyAlignment="1">
      <alignment readingOrder="2"/>
    </xf>
    <xf numFmtId="177" fontId="3" fillId="0" borderId="0" xfId="3" applyNumberFormat="1" applyFont="1" applyAlignment="1">
      <alignment readingOrder="2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readingOrder="2"/>
    </xf>
    <xf numFmtId="3" fontId="3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171" fontId="3" fillId="0" borderId="0" xfId="1" applyFont="1"/>
    <xf numFmtId="43" fontId="0" fillId="0" borderId="0" xfId="0" applyNumberFormat="1" applyAlignment="1">
      <alignment readingOrder="2"/>
    </xf>
    <xf numFmtId="3" fontId="0" fillId="0" borderId="0" xfId="0" applyNumberFormat="1" applyAlignment="1">
      <alignment readingOrder="2"/>
    </xf>
    <xf numFmtId="4" fontId="0" fillId="0" borderId="0" xfId="0" applyNumberFormat="1" applyAlignment="1">
      <alignment readingOrder="2"/>
    </xf>
    <xf numFmtId="0" fontId="0" fillId="0" borderId="0" xfId="0" applyFill="1" applyAlignment="1">
      <alignment readingOrder="2"/>
    </xf>
    <xf numFmtId="3" fontId="3" fillId="0" borderId="0" xfId="0" applyNumberFormat="1" applyFont="1" applyFill="1" applyAlignment="1">
      <alignment readingOrder="2"/>
    </xf>
    <xf numFmtId="4" fontId="3" fillId="0" borderId="0" xfId="0" applyNumberFormat="1" applyFont="1" applyFill="1" applyAlignment="1">
      <alignment readingOrder="2"/>
    </xf>
    <xf numFmtId="10" fontId="3" fillId="0" borderId="0" xfId="3" applyNumberFormat="1" applyFont="1" applyFill="1" applyAlignment="1">
      <alignment readingOrder="2"/>
    </xf>
    <xf numFmtId="3" fontId="0" fillId="0" borderId="0" xfId="0" applyNumberFormat="1" applyFill="1" applyAlignment="1">
      <alignment readingOrder="2"/>
    </xf>
    <xf numFmtId="182" fontId="3" fillId="0" borderId="0" xfId="0" applyNumberFormat="1" applyFont="1" applyAlignment="1">
      <alignment readingOrder="2"/>
    </xf>
    <xf numFmtId="176" fontId="3" fillId="0" borderId="0" xfId="0" applyNumberFormat="1" applyFont="1" applyAlignment="1">
      <alignment readingOrder="2"/>
    </xf>
    <xf numFmtId="171" fontId="2" fillId="0" borderId="0" xfId="1" applyFont="1" applyAlignment="1">
      <alignment readingOrder="2"/>
    </xf>
    <xf numFmtId="44" fontId="0" fillId="0" borderId="0" xfId="0" applyNumberFormat="1" applyAlignment="1">
      <alignment readingOrder="2"/>
    </xf>
    <xf numFmtId="43" fontId="3" fillId="0" borderId="0" xfId="0" applyNumberFormat="1" applyFont="1"/>
    <xf numFmtId="171" fontId="0" fillId="0" borderId="0" xfId="0" applyNumberFormat="1" applyAlignment="1">
      <alignment readingOrder="2"/>
    </xf>
    <xf numFmtId="171" fontId="2" fillId="0" borderId="0" xfId="1" applyFont="1" applyAlignment="1">
      <alignment horizontal="right" readingOrder="2"/>
    </xf>
    <xf numFmtId="171" fontId="3" fillId="0" borderId="0" xfId="1" applyFont="1" applyAlignment="1">
      <alignment horizontal="right" readingOrder="2"/>
    </xf>
    <xf numFmtId="171" fontId="3" fillId="0" borderId="0" xfId="1" applyFont="1" applyFill="1" applyAlignment="1">
      <alignment horizontal="right" readingOrder="2"/>
    </xf>
    <xf numFmtId="10" fontId="3" fillId="0" borderId="0" xfId="3" applyNumberFormat="1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rightToLeft="1" tabSelected="1" topLeftCell="A10" workbookViewId="0">
      <selection activeCell="D37" sqref="D37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2.625" style="48" bestFit="1" customWidth="1"/>
    <col min="5" max="6" width="9.125" style="1"/>
    <col min="7" max="7" width="16.25" style="1" bestFit="1" customWidth="1"/>
    <col min="8" max="16384" width="9.125" style="1"/>
  </cols>
  <sheetData>
    <row r="1" spans="1:8" ht="15" x14ac:dyDescent="0.25">
      <c r="B1" s="52" t="s">
        <v>151</v>
      </c>
      <c r="C1" s="52"/>
      <c r="D1" s="52"/>
      <c r="E1" s="52"/>
      <c r="F1" s="52"/>
      <c r="G1" s="52"/>
      <c r="H1" s="52"/>
    </row>
    <row r="2" spans="1:8" x14ac:dyDescent="0.2">
      <c r="C2" s="1" t="s">
        <v>0</v>
      </c>
      <c r="D2" s="48" t="s">
        <v>1</v>
      </c>
    </row>
    <row r="3" spans="1:8" ht="15.75" x14ac:dyDescent="0.25">
      <c r="A3" s="2"/>
      <c r="B3" s="2"/>
      <c r="C3" s="12" t="s">
        <v>2</v>
      </c>
      <c r="D3" s="49">
        <f>SUM(D4:D5)</f>
        <v>598.43000000000006</v>
      </c>
    </row>
    <row r="4" spans="1:8" ht="15.75" x14ac:dyDescent="0.25">
      <c r="A4" s="2"/>
      <c r="B4" s="2"/>
      <c r="C4" s="13" t="s">
        <v>93</v>
      </c>
      <c r="D4" s="49">
        <f>כללי!D4+'ללא מניות'!D4+מניות!D4+'עד 15 אחוז מניות'!D4</f>
        <v>47.49</v>
      </c>
      <c r="E4" s="2"/>
    </row>
    <row r="5" spans="1:8" ht="15.75" x14ac:dyDescent="0.25">
      <c r="A5" s="2"/>
      <c r="B5" s="2"/>
      <c r="C5" s="13" t="s">
        <v>94</v>
      </c>
      <c r="D5" s="49">
        <f>כללי!D5+'ללא מניות'!D5+מניות!D5+'עד 15 אחוז מניות'!D5</f>
        <v>550.94000000000005</v>
      </c>
      <c r="E5" s="2"/>
    </row>
    <row r="6" spans="1:8" ht="15.75" x14ac:dyDescent="0.25">
      <c r="A6" s="2"/>
      <c r="B6" s="2"/>
      <c r="C6" s="13"/>
      <c r="D6" s="49"/>
      <c r="E6" s="2"/>
    </row>
    <row r="7" spans="1:8" ht="15.75" x14ac:dyDescent="0.25">
      <c r="A7" s="2"/>
      <c r="B7" s="2"/>
      <c r="C7" s="12" t="s">
        <v>3</v>
      </c>
      <c r="D7" s="49">
        <f>SUM(D8:D9)</f>
        <v>48.85</v>
      </c>
    </row>
    <row r="8" spans="1:8" ht="15.75" x14ac:dyDescent="0.25">
      <c r="A8" s="2"/>
      <c r="B8" s="2"/>
      <c r="C8" s="13" t="s">
        <v>4</v>
      </c>
      <c r="D8" s="49">
        <v>0</v>
      </c>
      <c r="E8" s="2"/>
    </row>
    <row r="9" spans="1:8" ht="15.75" x14ac:dyDescent="0.25">
      <c r="A9" s="2"/>
      <c r="B9" s="2"/>
      <c r="C9" s="13" t="s">
        <v>5</v>
      </c>
      <c r="D9" s="49">
        <f>כללי!D9+'ללא מניות'!D9+מניות!D9+'עד 15 אחוז מניות'!D9</f>
        <v>48.85</v>
      </c>
      <c r="E9" s="2"/>
    </row>
    <row r="10" spans="1:8" ht="15.75" x14ac:dyDescent="0.25">
      <c r="A10" s="2"/>
      <c r="B10" s="2"/>
      <c r="C10" s="13"/>
      <c r="D10" s="49"/>
      <c r="E10" s="2"/>
    </row>
    <row r="11" spans="1:8" ht="15.75" x14ac:dyDescent="0.25">
      <c r="A11" s="2"/>
      <c r="B11" s="2"/>
      <c r="C11" s="12" t="s">
        <v>95</v>
      </c>
      <c r="D11" s="48">
        <f>SUM(D12:D14)</f>
        <v>0</v>
      </c>
    </row>
    <row r="12" spans="1:8" ht="31.5" x14ac:dyDescent="0.25">
      <c r="A12" s="2"/>
      <c r="B12" s="2"/>
      <c r="C12" s="13" t="s">
        <v>96</v>
      </c>
      <c r="D12" s="49">
        <v>0</v>
      </c>
      <c r="E12" s="2"/>
    </row>
    <row r="13" spans="1:8" ht="15.75" x14ac:dyDescent="0.25">
      <c r="A13" s="2"/>
      <c r="B13" s="2"/>
      <c r="C13" s="13" t="s">
        <v>6</v>
      </c>
      <c r="D13" s="49">
        <v>0</v>
      </c>
      <c r="E13" s="2"/>
    </row>
    <row r="14" spans="1:8" ht="15.75" x14ac:dyDescent="0.25">
      <c r="A14" s="2"/>
      <c r="B14" s="2"/>
      <c r="C14" s="13" t="s">
        <v>97</v>
      </c>
      <c r="D14" s="49">
        <v>0</v>
      </c>
      <c r="E14" s="2"/>
    </row>
    <row r="15" spans="1:8" ht="15.75" x14ac:dyDescent="0.25">
      <c r="A15" s="2"/>
      <c r="B15" s="2"/>
      <c r="C15" s="13"/>
      <c r="D15" s="49"/>
      <c r="E15" s="2"/>
    </row>
    <row r="16" spans="1:8" ht="15.75" x14ac:dyDescent="0.25">
      <c r="A16" s="2"/>
      <c r="B16" s="2"/>
      <c r="C16" s="12" t="s">
        <v>7</v>
      </c>
      <c r="D16" s="50">
        <f>SUM(D17:D25)</f>
        <v>3365.2999999999997</v>
      </c>
    </row>
    <row r="17" spans="1:7" ht="15.75" x14ac:dyDescent="0.25">
      <c r="A17" s="2"/>
      <c r="B17" s="2"/>
      <c r="C17" s="13" t="s">
        <v>98</v>
      </c>
      <c r="D17" s="50">
        <f>+כללי!D17</f>
        <v>1222.17</v>
      </c>
      <c r="E17" s="2"/>
    </row>
    <row r="18" spans="1:7" ht="15.75" x14ac:dyDescent="0.25">
      <c r="A18" s="2"/>
      <c r="B18" s="2"/>
      <c r="C18" s="13" t="s">
        <v>139</v>
      </c>
      <c r="D18" s="49">
        <f>+כללי!D18</f>
        <v>74.959999999999994</v>
      </c>
      <c r="E18" s="2"/>
    </row>
    <row r="19" spans="1:7" ht="15.75" x14ac:dyDescent="0.25">
      <c r="A19" s="2"/>
      <c r="B19" s="2"/>
      <c r="C19" s="13" t="s">
        <v>140</v>
      </c>
      <c r="D19" s="49">
        <f>+כללי!D19</f>
        <v>1115.17</v>
      </c>
      <c r="E19" s="2"/>
    </row>
    <row r="20" spans="1:7" ht="15.75" x14ac:dyDescent="0.25">
      <c r="A20" s="2"/>
      <c r="B20" s="2"/>
      <c r="C20" s="13" t="s">
        <v>141</v>
      </c>
      <c r="D20" s="49">
        <f>כללי!D20+'ללא מניות'!D20+מניות!D20+'עד 15 אחוז מניות'!D20</f>
        <v>0</v>
      </c>
      <c r="E20" s="2"/>
    </row>
    <row r="21" spans="1:7" ht="15.75" x14ac:dyDescent="0.25">
      <c r="A21" s="2"/>
      <c r="B21" s="2"/>
      <c r="C21" s="13" t="s">
        <v>142</v>
      </c>
      <c r="D21" s="49">
        <f>כללי!D21+'ללא מניות'!D21+מניות!D21+'עד 15 אחוז מניות'!D21</f>
        <v>0</v>
      </c>
      <c r="E21" s="2"/>
    </row>
    <row r="22" spans="1:7" ht="15.75" x14ac:dyDescent="0.25">
      <c r="A22" s="2"/>
      <c r="B22" s="2"/>
      <c r="C22" s="13" t="s">
        <v>143</v>
      </c>
      <c r="D22" s="49">
        <f>כללי!D22+'ללא מניות'!D22+מניות!D22+'עד 15 אחוז מניות'!D22</f>
        <v>0</v>
      </c>
      <c r="E22" s="2"/>
    </row>
    <row r="23" spans="1:7" ht="15.75" x14ac:dyDescent="0.25">
      <c r="A23" s="2"/>
      <c r="B23" s="2"/>
      <c r="C23" s="13" t="s">
        <v>144</v>
      </c>
      <c r="D23" s="49">
        <f>כללי!D23+'ללא מניות'!D23+מניות!D23+'עד 15 אחוז מניות'!D23</f>
        <v>802.41000000000008</v>
      </c>
      <c r="E23" s="2"/>
    </row>
    <row r="24" spans="1:7" ht="15.75" x14ac:dyDescent="0.25">
      <c r="A24" s="2"/>
      <c r="B24" s="2"/>
      <c r="C24" s="13" t="s">
        <v>145</v>
      </c>
      <c r="D24" s="49">
        <f>כללי!D24+'ללא מניות'!D24+מניות!D24+'עד 15 אחוז מניות'!D24</f>
        <v>75.849999999999994</v>
      </c>
      <c r="E24" s="2"/>
      <c r="F24" s="47"/>
    </row>
    <row r="25" spans="1:7" ht="15.75" x14ac:dyDescent="0.25">
      <c r="A25" s="2"/>
      <c r="B25" s="2"/>
      <c r="C25" s="13" t="s">
        <v>146</v>
      </c>
      <c r="D25" s="49">
        <f>כללי!D25+'ללא מניות'!D26+מניות!D26+'עד 15 אחוז מניות'!D25</f>
        <v>74.739999999999995</v>
      </c>
      <c r="E25" s="2"/>
      <c r="F25" s="16"/>
    </row>
    <row r="26" spans="1:7" ht="15.75" x14ac:dyDescent="0.25">
      <c r="A26" s="2"/>
      <c r="B26" s="2"/>
      <c r="C26" s="13"/>
      <c r="D26" s="49"/>
      <c r="E26" s="2"/>
      <c r="G26" s="34"/>
    </row>
    <row r="27" spans="1:7" ht="15.75" x14ac:dyDescent="0.25">
      <c r="A27" s="2"/>
      <c r="B27" s="2"/>
      <c r="C27" s="12" t="s">
        <v>8</v>
      </c>
      <c r="D27" s="48">
        <f>SUM(D28:D29)</f>
        <v>0</v>
      </c>
    </row>
    <row r="28" spans="1:7" ht="15.75" x14ac:dyDescent="0.25">
      <c r="A28" s="2"/>
      <c r="B28" s="2"/>
      <c r="C28" s="13" t="s">
        <v>9</v>
      </c>
      <c r="D28" s="49">
        <v>0</v>
      </c>
      <c r="E28" s="2"/>
    </row>
    <row r="29" spans="1:7" ht="15.75" x14ac:dyDescent="0.25">
      <c r="A29" s="2"/>
      <c r="B29" s="2"/>
      <c r="C29" s="13" t="s">
        <v>10</v>
      </c>
      <c r="D29" s="49">
        <v>0</v>
      </c>
      <c r="E29" s="2"/>
    </row>
    <row r="30" spans="1:7" ht="15.75" x14ac:dyDescent="0.25">
      <c r="A30" s="2"/>
      <c r="B30" s="2"/>
      <c r="C30" s="13"/>
      <c r="D30" s="49"/>
      <c r="E30" s="2"/>
    </row>
    <row r="31" spans="1:7" ht="15.75" x14ac:dyDescent="0.25">
      <c r="A31" s="2"/>
      <c r="B31" s="2"/>
      <c r="C31" s="12" t="s">
        <v>99</v>
      </c>
      <c r="D31" s="49">
        <f>+D3+D7+D16+D27</f>
        <v>4012.58</v>
      </c>
      <c r="E31" s="2"/>
    </row>
    <row r="32" spans="1:7" ht="15.75" x14ac:dyDescent="0.25">
      <c r="A32" s="2"/>
      <c r="B32" s="2"/>
      <c r="C32" s="12"/>
      <c r="D32" s="49"/>
      <c r="E32" s="2"/>
    </row>
    <row r="33" spans="1:5" ht="15.75" x14ac:dyDescent="0.25">
      <c r="A33" s="2"/>
      <c r="B33" s="2"/>
      <c r="C33" s="12" t="s">
        <v>11</v>
      </c>
    </row>
    <row r="34" spans="1:5" ht="31.5" x14ac:dyDescent="0.25">
      <c r="A34" s="2"/>
      <c r="B34" s="2"/>
      <c r="C34" s="13" t="s">
        <v>100</v>
      </c>
      <c r="D34" s="51">
        <f>(D12+D17+D18+D19+D20+D21+D22+D23+D24+D25+D28+D30)/D37</f>
        <v>1.3601567310729578E-3</v>
      </c>
      <c r="E34" s="2"/>
    </row>
    <row r="35" spans="1:5" ht="31.5" x14ac:dyDescent="0.25">
      <c r="A35" s="2"/>
      <c r="B35" s="2"/>
      <c r="C35" s="13" t="s">
        <v>101</v>
      </c>
      <c r="D35" s="51">
        <f>D31/D37</f>
        <v>1.6217685484113539E-3</v>
      </c>
      <c r="E35" s="2"/>
    </row>
    <row r="36" spans="1:5" ht="15.75" x14ac:dyDescent="0.25">
      <c r="A36" s="2"/>
      <c r="B36" s="2"/>
      <c r="C36" s="13"/>
      <c r="D36" s="49"/>
      <c r="E36" s="2"/>
    </row>
    <row r="37" spans="1:5" ht="15.75" x14ac:dyDescent="0.25">
      <c r="A37" s="2"/>
      <c r="B37" s="2"/>
      <c r="C37" s="12" t="s">
        <v>138</v>
      </c>
      <c r="D37" s="49">
        <f>כללי!D37+'ללא מניות'!D37+מניות!D37+'עד 15 אחוז מניות'!D37</f>
        <v>2474200.1587900002</v>
      </c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rightToLeft="1" topLeftCell="A4" zoomScaleNormal="100" workbookViewId="0">
      <selection activeCell="D24" sqref="D24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2.625" style="37" bestFit="1" customWidth="1"/>
    <col min="5" max="5" width="11.875" style="1" bestFit="1" customWidth="1"/>
    <col min="6" max="6" width="17.25" style="1" bestFit="1" customWidth="1"/>
    <col min="7" max="16384" width="9.125" style="1"/>
  </cols>
  <sheetData>
    <row r="1" spans="1:13" ht="15" x14ac:dyDescent="0.25">
      <c r="B1" s="52" t="s">
        <v>152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2">
      <c r="C2" s="1" t="s">
        <v>0</v>
      </c>
      <c r="D2" s="37" t="s">
        <v>1</v>
      </c>
    </row>
    <row r="3" spans="1:13" ht="15.75" x14ac:dyDescent="0.25">
      <c r="A3" s="2"/>
      <c r="B3" s="2"/>
      <c r="C3" s="12" t="s">
        <v>2</v>
      </c>
      <c r="D3" s="22">
        <f>SUM(D4:D5)</f>
        <v>590.56000000000006</v>
      </c>
      <c r="E3" s="2"/>
      <c r="F3" s="2"/>
    </row>
    <row r="4" spans="1:13" ht="15.75" x14ac:dyDescent="0.25">
      <c r="A4" s="2"/>
      <c r="B4" s="2"/>
      <c r="C4" s="13" t="s">
        <v>93</v>
      </c>
      <c r="D4" s="22">
        <v>47.49</v>
      </c>
      <c r="E4" s="2"/>
      <c r="F4" s="2"/>
      <c r="G4" s="2"/>
      <c r="H4" s="2"/>
      <c r="I4" s="2"/>
      <c r="J4" s="2"/>
    </row>
    <row r="5" spans="1:13" ht="15.75" x14ac:dyDescent="0.25">
      <c r="A5" s="2"/>
      <c r="B5" s="2"/>
      <c r="C5" s="13" t="s">
        <v>94</v>
      </c>
      <c r="D5" s="22">
        <v>543.07000000000005</v>
      </c>
      <c r="G5" s="2"/>
      <c r="H5" s="2"/>
      <c r="I5" s="2"/>
      <c r="J5" s="2"/>
    </row>
    <row r="6" spans="1:13" ht="15.75" x14ac:dyDescent="0.25">
      <c r="A6" s="2"/>
      <c r="B6" s="2"/>
      <c r="C6" s="13"/>
      <c r="D6" s="22"/>
      <c r="E6" s="2"/>
      <c r="F6" s="2"/>
      <c r="G6" s="2"/>
      <c r="H6" s="2"/>
      <c r="I6" s="2"/>
      <c r="J6" s="2"/>
    </row>
    <row r="7" spans="1:13" ht="15.75" x14ac:dyDescent="0.25">
      <c r="A7" s="2"/>
      <c r="B7" s="2"/>
      <c r="C7" s="12" t="s">
        <v>3</v>
      </c>
      <c r="D7" s="22">
        <f>SUM(D8:D9)</f>
        <v>48.85</v>
      </c>
      <c r="E7" s="2"/>
      <c r="F7" s="2"/>
    </row>
    <row r="8" spans="1:13" ht="15.75" x14ac:dyDescent="0.25">
      <c r="A8" s="2"/>
      <c r="B8" s="2"/>
      <c r="C8" s="13" t="s">
        <v>4</v>
      </c>
      <c r="D8" s="22">
        <v>0</v>
      </c>
      <c r="G8" s="2"/>
      <c r="H8" s="2"/>
      <c r="I8" s="2"/>
      <c r="J8" s="2"/>
    </row>
    <row r="9" spans="1:13" ht="15.75" x14ac:dyDescent="0.25">
      <c r="A9" s="2"/>
      <c r="B9" s="2"/>
      <c r="C9" s="13" t="s">
        <v>5</v>
      </c>
      <c r="D9" s="22">
        <v>48.85</v>
      </c>
      <c r="E9" s="2"/>
      <c r="F9" s="2"/>
      <c r="G9" s="2"/>
      <c r="H9" s="2"/>
      <c r="I9" s="2"/>
      <c r="J9" s="2"/>
    </row>
    <row r="10" spans="1:13" ht="15.75" x14ac:dyDescent="0.25">
      <c r="A10" s="2"/>
      <c r="B10" s="2"/>
      <c r="C10" s="13"/>
      <c r="D10" s="22"/>
      <c r="E10" s="2"/>
      <c r="F10" s="2"/>
      <c r="G10" s="2"/>
      <c r="H10" s="2"/>
      <c r="I10" s="2"/>
      <c r="J10" s="2"/>
    </row>
    <row r="11" spans="1:13" ht="15.75" x14ac:dyDescent="0.25">
      <c r="A11" s="2"/>
      <c r="B11" s="2"/>
      <c r="C11" s="12" t="s">
        <v>95</v>
      </c>
      <c r="D11" s="37">
        <f>SUM(D12:D14)</f>
        <v>0</v>
      </c>
      <c r="E11" s="2"/>
      <c r="F11" s="2"/>
    </row>
    <row r="12" spans="1:13" ht="31.5" x14ac:dyDescent="0.25">
      <c r="A12" s="2"/>
      <c r="B12" s="2"/>
      <c r="C12" s="13" t="s">
        <v>96</v>
      </c>
      <c r="D12" s="22">
        <v>0</v>
      </c>
      <c r="G12" s="2"/>
      <c r="H12" s="2"/>
      <c r="I12" s="2"/>
      <c r="J12" s="2"/>
    </row>
    <row r="13" spans="1:13" ht="15.75" x14ac:dyDescent="0.25">
      <c r="A13" s="2"/>
      <c r="B13" s="2"/>
      <c r="C13" s="13" t="s">
        <v>6</v>
      </c>
      <c r="D13" s="22">
        <v>0</v>
      </c>
      <c r="E13" s="2"/>
      <c r="F13" s="2"/>
      <c r="G13" s="2"/>
      <c r="H13" s="2"/>
      <c r="I13" s="2"/>
      <c r="J13" s="2"/>
    </row>
    <row r="14" spans="1:13" ht="15.75" x14ac:dyDescent="0.25">
      <c r="A14" s="2"/>
      <c r="B14" s="2"/>
      <c r="C14" s="13" t="s">
        <v>97</v>
      </c>
      <c r="D14" s="22">
        <v>0</v>
      </c>
      <c r="E14" s="2"/>
      <c r="F14" s="2"/>
      <c r="G14" s="2"/>
      <c r="H14" s="2"/>
      <c r="I14" s="2"/>
      <c r="J14" s="2"/>
    </row>
    <row r="15" spans="1:13" ht="15.75" x14ac:dyDescent="0.25">
      <c r="A15" s="2"/>
      <c r="B15" s="2"/>
      <c r="C15" s="13"/>
      <c r="D15" s="22"/>
      <c r="E15" s="2"/>
      <c r="F15" s="2"/>
      <c r="G15" s="2"/>
      <c r="H15" s="2"/>
      <c r="I15" s="2"/>
      <c r="J15" s="2"/>
    </row>
    <row r="16" spans="1:13" ht="15.75" x14ac:dyDescent="0.25">
      <c r="A16" s="2"/>
      <c r="B16" s="2"/>
      <c r="C16" s="12" t="s">
        <v>7</v>
      </c>
      <c r="D16" s="22">
        <f>SUM(D17:D25)</f>
        <v>3362.6299999999997</v>
      </c>
      <c r="E16" s="2"/>
      <c r="F16" s="2"/>
    </row>
    <row r="17" spans="1:10" ht="15.75" x14ac:dyDescent="0.25">
      <c r="A17" s="2"/>
      <c r="B17" s="2"/>
      <c r="C17" s="13" t="s">
        <v>98</v>
      </c>
      <c r="D17" s="22">
        <v>1222.17</v>
      </c>
      <c r="E17" s="2"/>
      <c r="F17" s="2"/>
      <c r="G17" s="2"/>
      <c r="H17" s="2"/>
      <c r="I17" s="2"/>
      <c r="J17" s="2"/>
    </row>
    <row r="18" spans="1:10" ht="15.75" x14ac:dyDescent="0.25">
      <c r="A18" s="2"/>
      <c r="B18" s="2"/>
      <c r="C18" s="13" t="s">
        <v>139</v>
      </c>
      <c r="D18" s="22">
        <v>74.959999999999994</v>
      </c>
      <c r="E18" s="2"/>
      <c r="F18" s="2"/>
      <c r="G18" s="2"/>
      <c r="H18" s="2"/>
      <c r="I18" s="2"/>
      <c r="J18" s="2"/>
    </row>
    <row r="19" spans="1:10" ht="15.75" x14ac:dyDescent="0.25">
      <c r="A19" s="2"/>
      <c r="B19" s="2"/>
      <c r="C19" s="13" t="s">
        <v>140</v>
      </c>
      <c r="D19" s="22">
        <v>1115.17</v>
      </c>
      <c r="E19" s="2"/>
      <c r="F19" s="2"/>
      <c r="G19" s="2"/>
      <c r="H19" s="2"/>
      <c r="I19" s="2"/>
      <c r="J19" s="2"/>
    </row>
    <row r="20" spans="1:10" ht="15.75" x14ac:dyDescent="0.25">
      <c r="A20" s="2"/>
      <c r="B20" s="2"/>
      <c r="C20" s="13" t="s">
        <v>141</v>
      </c>
      <c r="D20" s="22">
        <v>0</v>
      </c>
      <c r="E20" s="2"/>
      <c r="F20" s="2"/>
      <c r="G20" s="2"/>
      <c r="H20" s="2"/>
      <c r="I20" s="2"/>
      <c r="J20" s="2"/>
    </row>
    <row r="21" spans="1:10" ht="15.75" x14ac:dyDescent="0.25">
      <c r="A21" s="2"/>
      <c r="B21" s="2"/>
      <c r="C21" s="13" t="s">
        <v>142</v>
      </c>
      <c r="D21" s="22">
        <v>0</v>
      </c>
      <c r="E21" s="2"/>
      <c r="F21" s="2"/>
      <c r="G21" s="2"/>
      <c r="H21" s="2"/>
      <c r="I21" s="2"/>
      <c r="J21" s="2"/>
    </row>
    <row r="22" spans="1:10" ht="15.75" x14ac:dyDescent="0.25">
      <c r="A22" s="2"/>
      <c r="B22" s="2"/>
      <c r="C22" s="13" t="s">
        <v>143</v>
      </c>
      <c r="D22" s="22">
        <v>0</v>
      </c>
      <c r="G22" s="2"/>
      <c r="H22" s="2"/>
      <c r="I22" s="2"/>
      <c r="J22" s="2"/>
    </row>
    <row r="23" spans="1:10" ht="15.75" x14ac:dyDescent="0.25">
      <c r="A23" s="2"/>
      <c r="B23" s="2"/>
      <c r="C23" s="13" t="s">
        <v>144</v>
      </c>
      <c r="D23" s="22">
        <v>799.74</v>
      </c>
      <c r="E23" s="2"/>
      <c r="F23" s="23"/>
      <c r="G23" s="2"/>
      <c r="H23" s="2"/>
      <c r="I23" s="2"/>
      <c r="J23" s="2"/>
    </row>
    <row r="24" spans="1:10" ht="15.75" x14ac:dyDescent="0.25">
      <c r="A24" s="2"/>
      <c r="B24" s="2"/>
      <c r="C24" s="13" t="s">
        <v>145</v>
      </c>
      <c r="D24" s="22">
        <v>75.849999999999994</v>
      </c>
      <c r="E24" s="2"/>
      <c r="F24" s="2"/>
      <c r="G24" s="2"/>
      <c r="H24" s="2"/>
      <c r="I24" s="2"/>
      <c r="J24" s="2"/>
    </row>
    <row r="25" spans="1:10" ht="15.75" x14ac:dyDescent="0.25">
      <c r="A25" s="2"/>
      <c r="B25" s="2"/>
      <c r="C25" s="13" t="s">
        <v>146</v>
      </c>
      <c r="D25" s="22">
        <v>74.739999999999995</v>
      </c>
      <c r="E25" s="3"/>
      <c r="F25" s="2"/>
      <c r="G25" s="2"/>
      <c r="H25" s="2"/>
      <c r="I25" s="2"/>
      <c r="J25" s="2"/>
    </row>
    <row r="26" spans="1:10" ht="15.75" x14ac:dyDescent="0.25">
      <c r="A26" s="2"/>
      <c r="B26" s="2"/>
      <c r="C26" s="13"/>
      <c r="D26" s="22"/>
      <c r="G26" s="2"/>
      <c r="H26" s="2"/>
      <c r="I26" s="2"/>
      <c r="J26" s="2"/>
    </row>
    <row r="27" spans="1:10" ht="15.75" x14ac:dyDescent="0.25">
      <c r="A27" s="2"/>
      <c r="B27" s="2"/>
      <c r="C27" s="12" t="s">
        <v>8</v>
      </c>
      <c r="D27" s="37">
        <f>SUM(D28:D29)</f>
        <v>0</v>
      </c>
      <c r="E27" s="3"/>
      <c r="F27" s="2"/>
    </row>
    <row r="28" spans="1:10" ht="15.75" x14ac:dyDescent="0.25">
      <c r="A28" s="2"/>
      <c r="B28" s="2"/>
      <c r="C28" s="13" t="s">
        <v>9</v>
      </c>
      <c r="D28" s="22">
        <v>0</v>
      </c>
      <c r="E28" s="3"/>
      <c r="F28" s="2"/>
      <c r="G28" s="2"/>
      <c r="H28" s="2"/>
      <c r="I28" s="2"/>
      <c r="J28" s="2"/>
    </row>
    <row r="29" spans="1:10" ht="15.75" x14ac:dyDescent="0.25">
      <c r="A29" s="2"/>
      <c r="B29" s="2"/>
      <c r="C29" s="13" t="s">
        <v>10</v>
      </c>
      <c r="D29" s="22">
        <v>0</v>
      </c>
      <c r="E29" s="3"/>
      <c r="F29" s="2"/>
      <c r="G29" s="2"/>
      <c r="H29" s="2"/>
      <c r="I29" s="2"/>
      <c r="J29" s="2"/>
    </row>
    <row r="30" spans="1:10" ht="15.75" x14ac:dyDescent="0.25">
      <c r="A30" s="2"/>
      <c r="B30" s="2"/>
      <c r="C30" s="13"/>
      <c r="D30" s="22"/>
      <c r="E30" s="2"/>
      <c r="G30" s="2"/>
      <c r="H30" s="2"/>
      <c r="I30" s="2"/>
      <c r="J30" s="2"/>
    </row>
    <row r="31" spans="1:10" ht="15.75" x14ac:dyDescent="0.25">
      <c r="A31" s="2"/>
      <c r="B31" s="2"/>
      <c r="C31" s="12" t="s">
        <v>99</v>
      </c>
      <c r="D31" s="39">
        <f>+D16+D7+D3</f>
        <v>4002.0399999999995</v>
      </c>
      <c r="E31" s="2"/>
      <c r="G31" s="3"/>
      <c r="H31" s="3"/>
      <c r="I31" s="2"/>
      <c r="J31" s="2"/>
    </row>
    <row r="32" spans="1:10" ht="15.75" x14ac:dyDescent="0.25">
      <c r="A32" s="2"/>
      <c r="B32" s="2"/>
      <c r="C32" s="12"/>
      <c r="D32" s="39"/>
      <c r="E32" s="2"/>
      <c r="G32" s="3"/>
      <c r="H32" s="2"/>
      <c r="I32" s="2"/>
      <c r="J32" s="2"/>
    </row>
    <row r="33" spans="1:10" ht="15.75" x14ac:dyDescent="0.25">
      <c r="A33" s="2"/>
      <c r="B33" s="2"/>
      <c r="C33" s="12" t="s">
        <v>11</v>
      </c>
    </row>
    <row r="34" spans="1:10" ht="31.5" x14ac:dyDescent="0.25">
      <c r="A34" s="2"/>
      <c r="B34" s="2"/>
      <c r="C34" s="13" t="s">
        <v>100</v>
      </c>
      <c r="D34" s="40">
        <f>(D12+D17+D18+D19+D20+D21+D22+D23+D24+D25+D28+D30)/D37</f>
        <v>1.3820006842471552E-3</v>
      </c>
      <c r="E34" s="2"/>
      <c r="G34" s="2"/>
      <c r="H34" s="3"/>
      <c r="I34" s="2"/>
      <c r="J34" s="2"/>
    </row>
    <row r="35" spans="1:10" ht="31.5" x14ac:dyDescent="0.25">
      <c r="A35" s="2"/>
      <c r="B35" s="2"/>
      <c r="C35" s="13" t="s">
        <v>101</v>
      </c>
      <c r="D35" s="40">
        <f>D31/D37</f>
        <v>1.6447905414465715E-3</v>
      </c>
      <c r="E35" s="2"/>
      <c r="G35" s="3"/>
      <c r="H35" s="2"/>
      <c r="I35" s="2"/>
      <c r="J35" s="2"/>
    </row>
    <row r="36" spans="1:10" ht="15.75" x14ac:dyDescent="0.25">
      <c r="A36" s="2"/>
      <c r="B36" s="2"/>
      <c r="C36" s="13"/>
      <c r="D36" s="40"/>
      <c r="E36" s="2"/>
      <c r="G36" s="3"/>
      <c r="H36" s="2"/>
      <c r="I36" s="2"/>
      <c r="J36" s="2"/>
    </row>
    <row r="37" spans="1:10" ht="15.75" x14ac:dyDescent="0.25">
      <c r="A37" s="2"/>
      <c r="B37" s="2"/>
      <c r="C37" s="12" t="s">
        <v>138</v>
      </c>
      <c r="D37" s="38">
        <f>+(2490496332.8+2375825425.69)/2/1000</f>
        <v>2433160.879245</v>
      </c>
      <c r="E37" s="2"/>
    </row>
    <row r="39" spans="1:10" x14ac:dyDescent="0.2">
      <c r="F39" s="44"/>
    </row>
    <row r="40" spans="1:10" x14ac:dyDescent="0.2">
      <c r="F40" s="36"/>
    </row>
    <row r="42" spans="1:10" x14ac:dyDescent="0.2">
      <c r="D42" s="41"/>
    </row>
  </sheetData>
  <mergeCells count="1">
    <mergeCell ref="B1:M1"/>
  </mergeCells>
  <pageMargins left="0.7" right="0.7" top="0.75" bottom="0.75" header="0.3" footer="0.3"/>
  <pageSetup paperSize="9" scale="96" orientation="portrait" r:id="rId1"/>
  <colBreaks count="2" manualBreakCount="2">
    <brk id="2" max="35" man="1"/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rightToLeft="1" topLeftCell="A13" zoomScaleNormal="100" workbookViewId="0">
      <selection activeCell="D31" sqref="D31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3.5" style="1" bestFit="1" customWidth="1"/>
    <col min="5" max="5" width="11.875" style="1" bestFit="1" customWidth="1"/>
    <col min="6" max="6" width="17.25" style="1" bestFit="1" customWidth="1"/>
    <col min="7" max="16384" width="9.125" style="1"/>
  </cols>
  <sheetData>
    <row r="1" spans="1:13" ht="15" x14ac:dyDescent="0.25">
      <c r="B1" s="52" t="s">
        <v>152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2">
      <c r="C2" s="1" t="s">
        <v>0</v>
      </c>
      <c r="D2" s="1" t="s">
        <v>1</v>
      </c>
    </row>
    <row r="3" spans="1:13" ht="15.75" x14ac:dyDescent="0.25">
      <c r="A3" s="2"/>
      <c r="B3" s="2"/>
      <c r="C3" s="12" t="s">
        <v>2</v>
      </c>
      <c r="D3" s="2">
        <f>SUM(D4:D5)</f>
        <v>4.8899999999999997</v>
      </c>
    </row>
    <row r="4" spans="1:13" ht="15.75" x14ac:dyDescent="0.25">
      <c r="A4" s="2"/>
      <c r="B4" s="2"/>
      <c r="C4" s="13" t="s">
        <v>93</v>
      </c>
      <c r="D4" s="2">
        <v>0</v>
      </c>
      <c r="E4" s="2"/>
      <c r="G4" s="2"/>
      <c r="H4" s="2"/>
      <c r="I4" s="2"/>
      <c r="J4" s="2"/>
    </row>
    <row r="5" spans="1:13" ht="15.75" x14ac:dyDescent="0.25">
      <c r="A5" s="2"/>
      <c r="B5" s="2"/>
      <c r="C5" s="13" t="s">
        <v>94</v>
      </c>
      <c r="D5" s="2">
        <v>4.8899999999999997</v>
      </c>
      <c r="E5" s="2"/>
      <c r="G5" s="2"/>
      <c r="H5" s="2"/>
      <c r="I5" s="2"/>
      <c r="J5" s="2"/>
    </row>
    <row r="6" spans="1:13" ht="15.75" x14ac:dyDescent="0.25">
      <c r="A6" s="2"/>
      <c r="B6" s="2"/>
      <c r="C6" s="13"/>
      <c r="D6" s="2"/>
      <c r="E6" s="2"/>
      <c r="G6" s="2"/>
      <c r="H6" s="2"/>
      <c r="I6" s="2"/>
      <c r="J6" s="2"/>
    </row>
    <row r="7" spans="1:13" ht="15.75" x14ac:dyDescent="0.25">
      <c r="A7" s="2"/>
      <c r="B7" s="2"/>
      <c r="C7" s="12" t="s">
        <v>3</v>
      </c>
      <c r="D7" s="2">
        <f>SUM(D8:D9)</f>
        <v>0</v>
      </c>
    </row>
    <row r="8" spans="1:13" ht="15.75" x14ac:dyDescent="0.25">
      <c r="A8" s="2"/>
      <c r="B8" s="2"/>
      <c r="C8" s="13" t="s">
        <v>4</v>
      </c>
      <c r="D8" s="2">
        <v>0</v>
      </c>
      <c r="E8" s="2"/>
      <c r="G8" s="2"/>
      <c r="H8" s="2"/>
      <c r="I8" s="2"/>
      <c r="J8" s="2"/>
    </row>
    <row r="9" spans="1:13" ht="15.75" x14ac:dyDescent="0.25">
      <c r="A9" s="2"/>
      <c r="B9" s="2"/>
      <c r="C9" s="13" t="s">
        <v>5</v>
      </c>
      <c r="D9" s="2">
        <v>0</v>
      </c>
      <c r="E9" s="2"/>
      <c r="G9" s="2"/>
      <c r="H9" s="2"/>
      <c r="I9" s="2"/>
      <c r="J9" s="2"/>
    </row>
    <row r="10" spans="1:13" ht="15.75" x14ac:dyDescent="0.25">
      <c r="A10" s="2"/>
      <c r="B10" s="2"/>
      <c r="C10" s="13"/>
      <c r="D10" s="2"/>
      <c r="E10" s="2"/>
      <c r="G10" s="2"/>
      <c r="H10" s="2"/>
      <c r="I10" s="2"/>
      <c r="J10" s="2"/>
    </row>
    <row r="11" spans="1:13" ht="15.75" x14ac:dyDescent="0.25">
      <c r="A11" s="2"/>
      <c r="B11" s="2"/>
      <c r="C11" s="12" t="s">
        <v>95</v>
      </c>
      <c r="D11" s="1">
        <f>SUM(D12:D14)</f>
        <v>0</v>
      </c>
    </row>
    <row r="12" spans="1:13" ht="31.5" x14ac:dyDescent="0.25">
      <c r="A12" s="2"/>
      <c r="B12" s="2"/>
      <c r="C12" s="13" t="s">
        <v>96</v>
      </c>
      <c r="D12" s="2">
        <v>0</v>
      </c>
      <c r="E12" s="2"/>
      <c r="G12" s="2"/>
      <c r="H12" s="2"/>
      <c r="I12" s="2"/>
      <c r="J12" s="2"/>
    </row>
    <row r="13" spans="1:13" ht="15.75" x14ac:dyDescent="0.25">
      <c r="A13" s="2"/>
      <c r="B13" s="2"/>
      <c r="C13" s="13" t="s">
        <v>6</v>
      </c>
      <c r="D13" s="2">
        <v>0</v>
      </c>
      <c r="E13" s="2"/>
      <c r="G13" s="2"/>
      <c r="H13" s="2"/>
      <c r="I13" s="2"/>
      <c r="J13" s="2"/>
    </row>
    <row r="14" spans="1:13" ht="15.75" x14ac:dyDescent="0.25">
      <c r="A14" s="2"/>
      <c r="B14" s="2"/>
      <c r="C14" s="13" t="s">
        <v>97</v>
      </c>
      <c r="D14" s="2">
        <v>0</v>
      </c>
      <c r="E14" s="2"/>
      <c r="G14" s="2"/>
      <c r="H14" s="2"/>
      <c r="I14" s="2"/>
      <c r="J14" s="2"/>
    </row>
    <row r="15" spans="1:13" ht="15.75" x14ac:dyDescent="0.25">
      <c r="A15" s="2"/>
      <c r="B15" s="2"/>
      <c r="C15" s="13"/>
      <c r="D15" s="2"/>
      <c r="E15" s="2"/>
      <c r="G15" s="2"/>
      <c r="H15" s="2"/>
      <c r="I15" s="2"/>
      <c r="J15" s="2"/>
    </row>
    <row r="16" spans="1:13" ht="15.75" x14ac:dyDescent="0.25">
      <c r="A16" s="2"/>
      <c r="B16" s="2"/>
      <c r="C16" s="12" t="s">
        <v>7</v>
      </c>
      <c r="D16" s="2">
        <f>SUM(D18:D24)</f>
        <v>0</v>
      </c>
    </row>
    <row r="17" spans="1:10" ht="15.75" x14ac:dyDescent="0.25">
      <c r="A17" s="2"/>
      <c r="B17" s="2"/>
      <c r="C17" s="13" t="s">
        <v>98</v>
      </c>
      <c r="D17" s="2">
        <v>0</v>
      </c>
      <c r="E17" s="2"/>
      <c r="G17" s="2"/>
      <c r="H17" s="2"/>
      <c r="I17" s="2"/>
      <c r="J17" s="2"/>
    </row>
    <row r="18" spans="1:10" ht="15.75" x14ac:dyDescent="0.25">
      <c r="A18" s="2"/>
      <c r="B18" s="2"/>
      <c r="C18" s="13" t="s">
        <v>139</v>
      </c>
      <c r="D18" s="2">
        <v>0</v>
      </c>
      <c r="E18" s="2"/>
      <c r="G18" s="2"/>
      <c r="H18" s="2"/>
      <c r="I18" s="2"/>
      <c r="J18" s="2"/>
    </row>
    <row r="19" spans="1:10" ht="15.75" x14ac:dyDescent="0.25">
      <c r="A19" s="2"/>
      <c r="B19" s="2"/>
      <c r="C19" s="13" t="s">
        <v>140</v>
      </c>
      <c r="D19" s="2">
        <v>0</v>
      </c>
      <c r="E19" s="2"/>
      <c r="G19" s="2"/>
      <c r="H19" s="2"/>
      <c r="I19" s="2"/>
      <c r="J19" s="2"/>
    </row>
    <row r="20" spans="1:10" ht="15.75" x14ac:dyDescent="0.25">
      <c r="A20" s="2"/>
      <c r="B20" s="2"/>
      <c r="C20" s="13" t="s">
        <v>141</v>
      </c>
      <c r="D20" s="2">
        <v>0</v>
      </c>
      <c r="E20" s="2"/>
      <c r="G20" s="2"/>
      <c r="H20" s="2"/>
      <c r="I20" s="2"/>
      <c r="J20" s="2"/>
    </row>
    <row r="21" spans="1:10" ht="15.75" x14ac:dyDescent="0.25">
      <c r="A21" s="2"/>
      <c r="B21" s="2"/>
      <c r="C21" s="13" t="s">
        <v>142</v>
      </c>
      <c r="D21" s="2">
        <v>0</v>
      </c>
      <c r="E21" s="2"/>
      <c r="G21" s="2"/>
      <c r="H21" s="2"/>
      <c r="I21" s="2"/>
      <c r="J21" s="2"/>
    </row>
    <row r="22" spans="1:10" ht="15.75" x14ac:dyDescent="0.25">
      <c r="A22" s="2"/>
      <c r="B22" s="2"/>
      <c r="C22" s="13" t="s">
        <v>143</v>
      </c>
      <c r="D22" s="2">
        <v>0</v>
      </c>
      <c r="E22" s="2"/>
      <c r="G22" s="2"/>
      <c r="H22" s="2"/>
      <c r="I22" s="2"/>
      <c r="J22" s="2"/>
    </row>
    <row r="23" spans="1:10" ht="15.75" x14ac:dyDescent="0.25">
      <c r="A23" s="2"/>
      <c r="B23" s="2"/>
      <c r="C23" s="13" t="s">
        <v>144</v>
      </c>
      <c r="D23" s="2">
        <v>0</v>
      </c>
      <c r="E23" s="2"/>
      <c r="G23" s="2"/>
      <c r="H23" s="2"/>
      <c r="I23" s="2"/>
      <c r="J23" s="2"/>
    </row>
    <row r="24" spans="1:10" ht="15.75" x14ac:dyDescent="0.25">
      <c r="A24" s="2"/>
      <c r="B24" s="2"/>
      <c r="C24" s="13" t="s">
        <v>145</v>
      </c>
      <c r="D24" s="2">
        <v>0</v>
      </c>
      <c r="E24" s="2"/>
      <c r="G24" s="2"/>
      <c r="H24" s="2"/>
      <c r="I24" s="2"/>
      <c r="J24" s="2"/>
    </row>
    <row r="25" spans="1:10" ht="15.75" x14ac:dyDescent="0.25">
      <c r="A25" s="2"/>
      <c r="B25" s="2"/>
      <c r="C25" s="13" t="s">
        <v>146</v>
      </c>
      <c r="D25" s="2"/>
      <c r="E25" s="2"/>
      <c r="G25" s="2"/>
      <c r="H25" s="2"/>
      <c r="I25" s="2"/>
      <c r="J25" s="2"/>
    </row>
    <row r="26" spans="1:10" ht="15.75" x14ac:dyDescent="0.25">
      <c r="A26" s="2"/>
      <c r="B26" s="2"/>
      <c r="C26" s="13"/>
      <c r="D26" s="2"/>
      <c r="E26" s="2"/>
      <c r="G26" s="2"/>
      <c r="H26" s="2"/>
      <c r="I26" s="2"/>
      <c r="J26" s="2"/>
    </row>
    <row r="27" spans="1:10" ht="15.75" x14ac:dyDescent="0.25">
      <c r="A27" s="2"/>
      <c r="B27" s="2"/>
      <c r="C27" s="12" t="s">
        <v>8</v>
      </c>
      <c r="D27" s="1">
        <f>SUM(D28:D29)</f>
        <v>0</v>
      </c>
    </row>
    <row r="28" spans="1:10" ht="15.75" x14ac:dyDescent="0.25">
      <c r="A28" s="2"/>
      <c r="B28" s="2"/>
      <c r="C28" s="13" t="s">
        <v>9</v>
      </c>
      <c r="D28" s="2">
        <v>0</v>
      </c>
      <c r="E28" s="2"/>
      <c r="G28" s="2"/>
      <c r="H28" s="2"/>
      <c r="I28" s="2"/>
      <c r="J28" s="2"/>
    </row>
    <row r="29" spans="1:10" ht="15.75" x14ac:dyDescent="0.25">
      <c r="A29" s="2"/>
      <c r="B29" s="2"/>
      <c r="C29" s="13" t="s">
        <v>10</v>
      </c>
      <c r="D29" s="2">
        <v>0</v>
      </c>
      <c r="E29" s="2"/>
      <c r="G29" s="2"/>
      <c r="H29" s="2"/>
      <c r="I29" s="2"/>
      <c r="J29" s="2"/>
    </row>
    <row r="30" spans="1:10" ht="15.75" x14ac:dyDescent="0.25">
      <c r="A30" s="2"/>
      <c r="B30" s="2"/>
      <c r="C30" s="13"/>
      <c r="D30" s="2"/>
      <c r="E30" s="2"/>
      <c r="G30" s="2"/>
      <c r="H30" s="2"/>
      <c r="I30" s="2"/>
      <c r="J30" s="2"/>
    </row>
    <row r="31" spans="1:10" ht="15.75" x14ac:dyDescent="0.25">
      <c r="A31" s="2"/>
      <c r="B31" s="2"/>
      <c r="C31" s="12" t="s">
        <v>99</v>
      </c>
      <c r="D31" s="42">
        <f>+D11+D27+D16+D3+D7</f>
        <v>4.8899999999999997</v>
      </c>
      <c r="E31" s="2"/>
      <c r="G31" s="3"/>
      <c r="H31" s="2"/>
      <c r="I31" s="2"/>
      <c r="J31" s="2"/>
    </row>
    <row r="32" spans="1:10" ht="15.75" x14ac:dyDescent="0.25">
      <c r="A32" s="2"/>
      <c r="B32" s="2"/>
      <c r="C32" s="12"/>
      <c r="D32" s="3"/>
      <c r="E32" s="2"/>
      <c r="G32" s="3"/>
      <c r="H32" s="2"/>
      <c r="I32" s="2"/>
      <c r="J32" s="2"/>
    </row>
    <row r="33" spans="1:10" ht="15.75" x14ac:dyDescent="0.25">
      <c r="A33" s="2"/>
      <c r="B33" s="2"/>
      <c r="C33" s="12" t="s">
        <v>11</v>
      </c>
    </row>
    <row r="34" spans="1:10" ht="31.5" x14ac:dyDescent="0.25">
      <c r="A34" s="2"/>
      <c r="B34" s="2"/>
      <c r="C34" s="13" t="s">
        <v>100</v>
      </c>
      <c r="D34" s="14">
        <f>(D12+D16+D29)/D37</f>
        <v>0</v>
      </c>
      <c r="E34" s="2"/>
      <c r="G34" s="2"/>
      <c r="H34" s="2"/>
      <c r="I34" s="2"/>
      <c r="J34" s="2"/>
    </row>
    <row r="35" spans="1:10" ht="31.5" x14ac:dyDescent="0.25">
      <c r="A35" s="2"/>
      <c r="B35" s="2"/>
      <c r="C35" s="13" t="s">
        <v>101</v>
      </c>
      <c r="D35" s="14">
        <f>D31/D37</f>
        <v>1.3940319022920838E-4</v>
      </c>
      <c r="E35" s="2"/>
      <c r="G35" s="3"/>
      <c r="H35" s="2"/>
      <c r="I35" s="2"/>
      <c r="J35" s="2"/>
    </row>
    <row r="36" spans="1:10" ht="15.75" x14ac:dyDescent="0.25">
      <c r="A36" s="2"/>
      <c r="B36" s="2"/>
      <c r="C36" s="13"/>
      <c r="D36" s="14"/>
      <c r="E36" s="2"/>
      <c r="G36" s="3"/>
      <c r="H36" s="2"/>
      <c r="I36" s="2"/>
      <c r="J36" s="2"/>
    </row>
    <row r="37" spans="1:10" ht="15.75" x14ac:dyDescent="0.25">
      <c r="A37" s="2"/>
      <c r="B37" s="2"/>
      <c r="C37" s="12" t="s">
        <v>138</v>
      </c>
      <c r="D37" s="29">
        <f>+(34729841.79+35426371.88)/2/1000</f>
        <v>35078.106834999999</v>
      </c>
      <c r="E37" s="2"/>
    </row>
    <row r="40" spans="1:10" ht="15" x14ac:dyDescent="0.25">
      <c r="D40" s="38"/>
    </row>
    <row r="41" spans="1:10" x14ac:dyDescent="0.2">
      <c r="D41" s="45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rightToLeft="1" topLeftCell="B4" zoomScaleNormal="100" workbookViewId="0">
      <selection activeCell="D35" sqref="D35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11.875" style="1" bestFit="1" customWidth="1"/>
    <col min="6" max="6" width="12.625" style="1" bestFit="1" customWidth="1"/>
    <col min="7" max="16384" width="9.125" style="1"/>
  </cols>
  <sheetData>
    <row r="1" spans="1:13" ht="15" x14ac:dyDescent="0.25">
      <c r="B1" s="52" t="s">
        <v>153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2">
      <c r="C2" s="1" t="s">
        <v>0</v>
      </c>
      <c r="D2" s="1" t="s">
        <v>1</v>
      </c>
    </row>
    <row r="3" spans="1:13" ht="15.75" x14ac:dyDescent="0.25">
      <c r="A3" s="2"/>
      <c r="B3" s="2"/>
      <c r="C3" s="12" t="s">
        <v>2</v>
      </c>
      <c r="D3" s="2">
        <f>SUM(D4:D5)</f>
        <v>1.61</v>
      </c>
    </row>
    <row r="4" spans="1:13" ht="15.75" x14ac:dyDescent="0.25">
      <c r="A4" s="2"/>
      <c r="B4" s="2"/>
      <c r="C4" s="13" t="s">
        <v>93</v>
      </c>
      <c r="D4" s="2">
        <v>0</v>
      </c>
      <c r="E4" s="2"/>
      <c r="G4" s="2"/>
      <c r="H4" s="2"/>
      <c r="I4" s="2"/>
      <c r="J4" s="2"/>
    </row>
    <row r="5" spans="1:13" ht="15.75" x14ac:dyDescent="0.25">
      <c r="A5" s="2"/>
      <c r="B5" s="2"/>
      <c r="C5" s="13" t="s">
        <v>94</v>
      </c>
      <c r="D5" s="2">
        <v>1.61</v>
      </c>
      <c r="E5" s="2"/>
      <c r="G5" s="2"/>
      <c r="H5" s="2"/>
      <c r="I5" s="2"/>
      <c r="J5" s="2"/>
    </row>
    <row r="6" spans="1:13" ht="15.75" x14ac:dyDescent="0.25">
      <c r="A6" s="2"/>
      <c r="B6" s="2"/>
      <c r="C6" s="13"/>
      <c r="D6" s="2"/>
      <c r="E6" s="2"/>
      <c r="G6" s="2"/>
      <c r="H6" s="2"/>
      <c r="I6" s="2"/>
      <c r="J6" s="2"/>
    </row>
    <row r="7" spans="1:13" ht="15.75" x14ac:dyDescent="0.25">
      <c r="A7" s="2"/>
      <c r="B7" s="2"/>
      <c r="C7" s="12" t="s">
        <v>3</v>
      </c>
      <c r="D7" s="2">
        <f>SUM(D8:D9)</f>
        <v>0</v>
      </c>
    </row>
    <row r="8" spans="1:13" ht="15.75" x14ac:dyDescent="0.25">
      <c r="A8" s="2"/>
      <c r="B8" s="2"/>
      <c r="C8" s="13" t="s">
        <v>4</v>
      </c>
      <c r="D8" s="2">
        <v>0</v>
      </c>
      <c r="E8" s="2"/>
      <c r="G8" s="2"/>
      <c r="H8" s="2"/>
      <c r="I8" s="2"/>
      <c r="J8" s="2"/>
    </row>
    <row r="9" spans="1:13" ht="15.75" x14ac:dyDescent="0.25">
      <c r="A9" s="2"/>
      <c r="B9" s="2"/>
      <c r="C9" s="13" t="s">
        <v>5</v>
      </c>
      <c r="D9" s="2">
        <v>0</v>
      </c>
      <c r="E9" s="2"/>
      <c r="G9" s="2"/>
      <c r="H9" s="2"/>
      <c r="I9" s="2"/>
      <c r="J9" s="2"/>
    </row>
    <row r="10" spans="1:13" ht="15.75" x14ac:dyDescent="0.25">
      <c r="A10" s="2"/>
      <c r="B10" s="2"/>
      <c r="C10" s="13"/>
      <c r="D10" s="2"/>
      <c r="E10" s="2"/>
      <c r="G10" s="2"/>
      <c r="H10" s="2"/>
      <c r="I10" s="2"/>
      <c r="J10" s="2"/>
    </row>
    <row r="11" spans="1:13" ht="15.75" x14ac:dyDescent="0.25">
      <c r="A11" s="2"/>
      <c r="B11" s="2"/>
      <c r="C11" s="12" t="s">
        <v>95</v>
      </c>
      <c r="D11" s="1">
        <f>SUM(D12:D14)</f>
        <v>0</v>
      </c>
    </row>
    <row r="12" spans="1:13" ht="31.5" x14ac:dyDescent="0.25">
      <c r="A12" s="2"/>
      <c r="B12" s="2"/>
      <c r="C12" s="13" t="s">
        <v>96</v>
      </c>
      <c r="D12" s="2">
        <v>0</v>
      </c>
      <c r="E12" s="2"/>
      <c r="G12" s="2"/>
      <c r="H12" s="2"/>
      <c r="I12" s="2"/>
      <c r="J12" s="2"/>
    </row>
    <row r="13" spans="1:13" ht="15.75" x14ac:dyDescent="0.25">
      <c r="A13" s="2"/>
      <c r="B13" s="2"/>
      <c r="C13" s="13" t="s">
        <v>6</v>
      </c>
      <c r="D13" s="2">
        <v>0</v>
      </c>
      <c r="E13" s="2"/>
      <c r="G13" s="2"/>
      <c r="H13" s="2"/>
      <c r="I13" s="2"/>
      <c r="J13" s="2"/>
    </row>
    <row r="14" spans="1:13" ht="15.75" x14ac:dyDescent="0.25">
      <c r="A14" s="2"/>
      <c r="B14" s="2"/>
      <c r="C14" s="13" t="s">
        <v>97</v>
      </c>
      <c r="D14" s="2">
        <v>0</v>
      </c>
      <c r="E14" s="2"/>
      <c r="G14" s="2"/>
      <c r="H14" s="2"/>
      <c r="I14" s="2"/>
      <c r="J14" s="2"/>
    </row>
    <row r="15" spans="1:13" ht="15.75" x14ac:dyDescent="0.25">
      <c r="A15" s="2"/>
      <c r="B15" s="2"/>
      <c r="C15" s="13"/>
      <c r="D15" s="2"/>
      <c r="E15" s="2"/>
      <c r="G15" s="2"/>
      <c r="H15" s="2"/>
      <c r="I15" s="2"/>
      <c r="J15" s="2"/>
    </row>
    <row r="16" spans="1:13" ht="15.75" x14ac:dyDescent="0.25">
      <c r="A16" s="2"/>
      <c r="B16" s="2"/>
      <c r="C16" s="12" t="s">
        <v>7</v>
      </c>
      <c r="D16" s="43">
        <f>SUM(D17:D24)</f>
        <v>1.94</v>
      </c>
    </row>
    <row r="17" spans="1:10" ht="15.75" x14ac:dyDescent="0.25">
      <c r="A17" s="2"/>
      <c r="B17" s="2"/>
      <c r="C17" s="13" t="s">
        <v>98</v>
      </c>
      <c r="D17" s="2">
        <v>0</v>
      </c>
      <c r="E17" s="2"/>
      <c r="G17" s="2"/>
      <c r="H17" s="2"/>
      <c r="I17" s="2"/>
      <c r="J17" s="2"/>
    </row>
    <row r="18" spans="1:10" ht="15.75" x14ac:dyDescent="0.25">
      <c r="A18" s="2"/>
      <c r="B18" s="2"/>
      <c r="C18" s="13" t="s">
        <v>139</v>
      </c>
      <c r="D18" s="2">
        <v>0</v>
      </c>
      <c r="E18" s="2"/>
      <c r="G18" s="2"/>
      <c r="H18" s="2"/>
      <c r="I18" s="2"/>
      <c r="J18" s="2"/>
    </row>
    <row r="19" spans="1:10" ht="15.75" x14ac:dyDescent="0.25">
      <c r="A19" s="2"/>
      <c r="B19" s="2"/>
      <c r="C19" s="13" t="s">
        <v>140</v>
      </c>
      <c r="D19" s="2">
        <v>0</v>
      </c>
      <c r="E19" s="2"/>
      <c r="G19" s="2"/>
      <c r="H19" s="2"/>
      <c r="I19" s="2"/>
      <c r="J19" s="2"/>
    </row>
    <row r="20" spans="1:10" ht="15.75" x14ac:dyDescent="0.25">
      <c r="A20" s="2"/>
      <c r="B20" s="2"/>
      <c r="C20" s="13" t="s">
        <v>141</v>
      </c>
      <c r="D20" s="2">
        <v>0</v>
      </c>
      <c r="E20" s="2"/>
      <c r="G20" s="2"/>
      <c r="H20" s="2"/>
      <c r="I20" s="2"/>
      <c r="J20" s="2"/>
    </row>
    <row r="21" spans="1:10" ht="15.75" x14ac:dyDescent="0.25">
      <c r="A21" s="2"/>
      <c r="B21" s="2"/>
      <c r="C21" s="13" t="s">
        <v>142</v>
      </c>
      <c r="D21" s="2">
        <v>0</v>
      </c>
      <c r="E21" s="2"/>
      <c r="G21" s="2"/>
      <c r="H21" s="2"/>
      <c r="I21" s="2"/>
      <c r="J21" s="2"/>
    </row>
    <row r="22" spans="1:10" ht="15.75" x14ac:dyDescent="0.25">
      <c r="A22" s="2"/>
      <c r="B22" s="2"/>
      <c r="C22" s="13" t="s">
        <v>143</v>
      </c>
      <c r="D22" s="2">
        <v>0</v>
      </c>
      <c r="E22" s="2"/>
      <c r="G22" s="2"/>
      <c r="H22" s="2"/>
      <c r="I22" s="2"/>
      <c r="J22" s="2"/>
    </row>
    <row r="23" spans="1:10" ht="15.75" x14ac:dyDescent="0.25">
      <c r="A23" s="2"/>
      <c r="B23" s="2"/>
      <c r="C23" s="13" t="s">
        <v>144</v>
      </c>
      <c r="D23" s="2">
        <v>1.94</v>
      </c>
      <c r="E23" s="2"/>
      <c r="G23" s="2"/>
      <c r="H23" s="2"/>
      <c r="I23" s="2"/>
      <c r="J23" s="2"/>
    </row>
    <row r="24" spans="1:10" ht="15.75" x14ac:dyDescent="0.25">
      <c r="A24" s="2"/>
      <c r="B24" s="2"/>
      <c r="C24" s="13" t="s">
        <v>145</v>
      </c>
      <c r="D24" s="2">
        <v>0</v>
      </c>
      <c r="E24" s="2"/>
      <c r="G24" s="2"/>
      <c r="H24" s="2"/>
      <c r="I24" s="2"/>
      <c r="J24" s="2"/>
    </row>
    <row r="25" spans="1:10" ht="15.75" x14ac:dyDescent="0.25">
      <c r="A25" s="2"/>
      <c r="B25" s="2"/>
      <c r="C25" s="13" t="s">
        <v>146</v>
      </c>
      <c r="D25" s="2"/>
      <c r="E25" s="2"/>
      <c r="G25" s="2"/>
      <c r="H25" s="2"/>
      <c r="I25" s="2"/>
      <c r="J25" s="2"/>
    </row>
    <row r="26" spans="1:10" ht="15.75" x14ac:dyDescent="0.25">
      <c r="A26" s="2"/>
      <c r="B26" s="2"/>
      <c r="C26" s="13"/>
      <c r="D26" s="2"/>
      <c r="E26" s="2"/>
      <c r="G26" s="2"/>
      <c r="H26" s="2"/>
      <c r="I26" s="2"/>
      <c r="J26" s="2"/>
    </row>
    <row r="27" spans="1:10" ht="15.75" x14ac:dyDescent="0.25">
      <c r="A27" s="2"/>
      <c r="B27" s="2"/>
      <c r="C27" s="12" t="s">
        <v>8</v>
      </c>
      <c r="D27" s="1">
        <f>SUM(D28:D29)</f>
        <v>0</v>
      </c>
    </row>
    <row r="28" spans="1:10" ht="15.75" x14ac:dyDescent="0.25">
      <c r="A28" s="2"/>
      <c r="B28" s="2"/>
      <c r="C28" s="13" t="s">
        <v>9</v>
      </c>
      <c r="D28" s="2">
        <v>0</v>
      </c>
      <c r="E28" s="2"/>
      <c r="G28" s="2"/>
      <c r="H28" s="2"/>
      <c r="I28" s="2"/>
      <c r="J28" s="2"/>
    </row>
    <row r="29" spans="1:10" ht="15.75" x14ac:dyDescent="0.25">
      <c r="A29" s="2"/>
      <c r="B29" s="2"/>
      <c r="C29" s="13" t="s">
        <v>10</v>
      </c>
      <c r="D29" s="2">
        <v>0</v>
      </c>
      <c r="E29" s="2"/>
      <c r="G29" s="2"/>
      <c r="H29" s="2"/>
      <c r="I29" s="2"/>
      <c r="J29" s="2"/>
    </row>
    <row r="30" spans="1:10" ht="15.75" x14ac:dyDescent="0.25">
      <c r="A30" s="2"/>
      <c r="B30" s="2"/>
      <c r="C30" s="13"/>
      <c r="D30" s="2"/>
      <c r="E30" s="2"/>
      <c r="G30" s="2"/>
      <c r="H30" s="2"/>
      <c r="I30" s="2"/>
      <c r="J30" s="2"/>
    </row>
    <row r="31" spans="1:10" ht="15.75" x14ac:dyDescent="0.25">
      <c r="A31" s="2"/>
      <c r="B31" s="2"/>
      <c r="C31" s="12" t="s">
        <v>99</v>
      </c>
      <c r="D31" s="3">
        <f>+D3+D11+D16+D27</f>
        <v>3.55</v>
      </c>
      <c r="E31" s="2"/>
      <c r="G31" s="3"/>
      <c r="H31" s="2"/>
      <c r="I31" s="2"/>
      <c r="J31" s="2"/>
    </row>
    <row r="32" spans="1:10" ht="15.75" x14ac:dyDescent="0.25">
      <c r="A32" s="2"/>
      <c r="B32" s="2"/>
      <c r="C32" s="12"/>
      <c r="D32" s="3"/>
      <c r="E32" s="2"/>
      <c r="G32" s="3"/>
      <c r="H32" s="2"/>
      <c r="I32" s="2"/>
      <c r="J32" s="2"/>
    </row>
    <row r="33" spans="1:10" ht="15.75" x14ac:dyDescent="0.25">
      <c r="A33" s="2"/>
      <c r="B33" s="2"/>
      <c r="C33" s="12" t="s">
        <v>11</v>
      </c>
    </row>
    <row r="34" spans="1:10" ht="31.5" x14ac:dyDescent="0.25">
      <c r="A34" s="2"/>
      <c r="B34" s="2"/>
      <c r="C34" s="13" t="s">
        <v>100</v>
      </c>
      <c r="D34" s="14">
        <f>(D12+D16+D29)/D37</f>
        <v>1.0831343615976344E-3</v>
      </c>
      <c r="E34" s="2"/>
      <c r="G34" s="2"/>
      <c r="H34" s="2"/>
      <c r="I34" s="2"/>
      <c r="J34" s="2"/>
    </row>
    <row r="35" spans="1:10" ht="31.5" x14ac:dyDescent="0.25">
      <c r="A35" s="2"/>
      <c r="B35" s="2"/>
      <c r="C35" s="13" t="s">
        <v>101</v>
      </c>
      <c r="D35" s="14">
        <f>D31/D37</f>
        <v>1.9820242183874238E-3</v>
      </c>
      <c r="E35" s="2"/>
      <c r="G35" s="3"/>
      <c r="H35" s="2"/>
      <c r="I35" s="2"/>
      <c r="J35" s="2"/>
    </row>
    <row r="36" spans="1:10" ht="15.75" x14ac:dyDescent="0.25">
      <c r="A36" s="2"/>
      <c r="B36" s="2"/>
      <c r="C36" s="13"/>
      <c r="D36" s="14"/>
      <c r="E36" s="2"/>
      <c r="G36" s="3"/>
      <c r="H36" s="2"/>
      <c r="I36" s="2"/>
      <c r="J36" s="2"/>
    </row>
    <row r="37" spans="1:10" ht="15.75" x14ac:dyDescent="0.25">
      <c r="A37" s="2"/>
      <c r="B37" s="2"/>
      <c r="C37" s="12" t="s">
        <v>138</v>
      </c>
      <c r="D37" s="29">
        <f>+(2390289.55+1191906.84)/2/1000</f>
        <v>1791.0981949999998</v>
      </c>
      <c r="E37" s="2"/>
      <c r="F37" s="44"/>
    </row>
    <row r="38" spans="1:10" ht="15.75" x14ac:dyDescent="0.25">
      <c r="C38" s="13"/>
    </row>
    <row r="39" spans="1:10" x14ac:dyDescent="0.2">
      <c r="D39" s="35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rightToLeft="1" topLeftCell="A7" zoomScaleNormal="100" workbookViewId="0">
      <selection activeCell="C39" sqref="C39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11.875" style="1" bestFit="1" customWidth="1"/>
    <col min="6" max="6" width="17.125" style="1" bestFit="1" customWidth="1"/>
    <col min="7" max="7" width="12" style="1" customWidth="1"/>
    <col min="8" max="16384" width="9.125" style="1"/>
  </cols>
  <sheetData>
    <row r="1" spans="1:7" ht="15" x14ac:dyDescent="0.25">
      <c r="B1" s="52" t="s">
        <v>154</v>
      </c>
      <c r="C1" s="53"/>
      <c r="D1" s="53"/>
      <c r="E1" s="53"/>
      <c r="F1" s="53"/>
      <c r="G1" s="53"/>
    </row>
    <row r="2" spans="1:7" x14ac:dyDescent="0.2">
      <c r="C2" s="1" t="s">
        <v>0</v>
      </c>
      <c r="D2" s="1" t="s">
        <v>1</v>
      </c>
    </row>
    <row r="3" spans="1:7" ht="15.75" x14ac:dyDescent="0.25">
      <c r="A3" s="2"/>
      <c r="B3" s="2"/>
      <c r="C3" s="12" t="s">
        <v>2</v>
      </c>
      <c r="D3" s="2"/>
    </row>
    <row r="4" spans="1:7" ht="15.75" x14ac:dyDescent="0.25">
      <c r="A4" s="2"/>
      <c r="B4" s="2"/>
      <c r="C4" s="13" t="s">
        <v>93</v>
      </c>
      <c r="D4" s="2">
        <v>0</v>
      </c>
      <c r="E4" s="2"/>
    </row>
    <row r="5" spans="1:7" ht="15.75" x14ac:dyDescent="0.25">
      <c r="A5" s="2"/>
      <c r="B5" s="2"/>
      <c r="C5" s="13" t="s">
        <v>94</v>
      </c>
      <c r="D5" s="2">
        <v>1.37</v>
      </c>
      <c r="E5" s="2"/>
    </row>
    <row r="6" spans="1:7" ht="15.75" x14ac:dyDescent="0.25">
      <c r="A6" s="2"/>
      <c r="B6" s="2"/>
      <c r="C6" s="13"/>
      <c r="D6" s="2"/>
      <c r="E6" s="2"/>
    </row>
    <row r="7" spans="1:7" ht="15.75" x14ac:dyDescent="0.25">
      <c r="A7" s="2"/>
      <c r="B7" s="2"/>
      <c r="C7" s="12" t="s">
        <v>3</v>
      </c>
      <c r="D7" s="2"/>
    </row>
    <row r="8" spans="1:7" ht="15.75" x14ac:dyDescent="0.25">
      <c r="A8" s="2"/>
      <c r="B8" s="2"/>
      <c r="C8" s="13" t="s">
        <v>4</v>
      </c>
      <c r="D8" s="2">
        <v>0</v>
      </c>
      <c r="E8" s="2"/>
    </row>
    <row r="9" spans="1:7" ht="15.75" x14ac:dyDescent="0.25">
      <c r="A9" s="2"/>
      <c r="B9" s="2"/>
      <c r="C9" s="13" t="s">
        <v>5</v>
      </c>
      <c r="D9" s="2">
        <v>0</v>
      </c>
      <c r="E9" s="2"/>
    </row>
    <row r="10" spans="1:7" ht="15.75" x14ac:dyDescent="0.25">
      <c r="A10" s="2"/>
      <c r="B10" s="2"/>
      <c r="C10" s="13"/>
      <c r="D10" s="2"/>
      <c r="E10" s="2"/>
    </row>
    <row r="11" spans="1:7" ht="15.75" x14ac:dyDescent="0.25">
      <c r="A11" s="2"/>
      <c r="B11" s="2"/>
      <c r="C11" s="12" t="s">
        <v>95</v>
      </c>
    </row>
    <row r="12" spans="1:7" ht="31.5" x14ac:dyDescent="0.25">
      <c r="A12" s="2"/>
      <c r="B12" s="2"/>
      <c r="C12" s="13" t="s">
        <v>96</v>
      </c>
      <c r="D12" s="2">
        <v>0</v>
      </c>
      <c r="E12" s="2"/>
    </row>
    <row r="13" spans="1:7" ht="15.75" x14ac:dyDescent="0.25">
      <c r="A13" s="2"/>
      <c r="B13" s="2"/>
      <c r="C13" s="13" t="s">
        <v>6</v>
      </c>
      <c r="D13" s="2">
        <v>0</v>
      </c>
      <c r="E13" s="2"/>
    </row>
    <row r="14" spans="1:7" ht="15.75" x14ac:dyDescent="0.25">
      <c r="A14" s="2"/>
      <c r="B14" s="2"/>
      <c r="C14" s="13" t="s">
        <v>97</v>
      </c>
      <c r="D14" s="2">
        <v>0</v>
      </c>
      <c r="E14" s="2"/>
    </row>
    <row r="15" spans="1:7" ht="15.75" x14ac:dyDescent="0.25">
      <c r="A15" s="2"/>
      <c r="B15" s="2"/>
      <c r="C15" s="13"/>
      <c r="D15" s="2"/>
      <c r="E15" s="2"/>
    </row>
    <row r="16" spans="1:7" ht="15.75" x14ac:dyDescent="0.25">
      <c r="A16" s="2"/>
      <c r="B16" s="2"/>
      <c r="C16" s="12" t="s">
        <v>7</v>
      </c>
      <c r="D16" s="2">
        <f>SUM(D17:D25)</f>
        <v>0.73</v>
      </c>
    </row>
    <row r="17" spans="1:5" ht="15.75" x14ac:dyDescent="0.25">
      <c r="A17" s="2"/>
      <c r="B17" s="2"/>
      <c r="C17" s="13" t="s">
        <v>98</v>
      </c>
      <c r="D17" s="22">
        <v>0</v>
      </c>
      <c r="E17" s="2"/>
    </row>
    <row r="18" spans="1:5" ht="15.75" x14ac:dyDescent="0.25">
      <c r="A18" s="2"/>
      <c r="B18" s="2"/>
      <c r="C18" s="13" t="s">
        <v>139</v>
      </c>
      <c r="D18" s="2">
        <v>0</v>
      </c>
      <c r="E18" s="2"/>
    </row>
    <row r="19" spans="1:5" ht="15.75" x14ac:dyDescent="0.25">
      <c r="A19" s="2"/>
      <c r="B19" s="2"/>
      <c r="C19" s="13" t="s">
        <v>140</v>
      </c>
      <c r="D19" s="2">
        <v>0</v>
      </c>
      <c r="E19" s="2"/>
    </row>
    <row r="20" spans="1:5" ht="15.75" x14ac:dyDescent="0.25">
      <c r="A20" s="2"/>
      <c r="B20" s="2"/>
      <c r="C20" s="13" t="s">
        <v>141</v>
      </c>
      <c r="D20" s="2">
        <v>0</v>
      </c>
      <c r="E20" s="2"/>
    </row>
    <row r="21" spans="1:5" ht="15.75" x14ac:dyDescent="0.25">
      <c r="A21" s="2"/>
      <c r="B21" s="2"/>
      <c r="C21" s="13" t="s">
        <v>142</v>
      </c>
      <c r="D21" s="2">
        <v>0</v>
      </c>
      <c r="E21" s="2"/>
    </row>
    <row r="22" spans="1:5" ht="15.75" x14ac:dyDescent="0.25">
      <c r="A22" s="2"/>
      <c r="B22" s="2"/>
      <c r="C22" s="13" t="s">
        <v>143</v>
      </c>
      <c r="D22" s="2">
        <v>0</v>
      </c>
      <c r="E22" s="2"/>
    </row>
    <row r="23" spans="1:5" ht="15.75" x14ac:dyDescent="0.25">
      <c r="A23" s="2"/>
      <c r="B23" s="2"/>
      <c r="C23" s="13" t="s">
        <v>144</v>
      </c>
      <c r="D23" s="2">
        <v>0.73</v>
      </c>
      <c r="E23" s="2"/>
    </row>
    <row r="24" spans="1:5" ht="15.75" x14ac:dyDescent="0.25">
      <c r="A24" s="2"/>
      <c r="B24" s="2"/>
      <c r="C24" s="13" t="s">
        <v>145</v>
      </c>
      <c r="D24" s="2">
        <v>0</v>
      </c>
      <c r="E24" s="2"/>
    </row>
    <row r="25" spans="1:5" ht="15.75" x14ac:dyDescent="0.25">
      <c r="A25" s="2"/>
      <c r="B25" s="2"/>
      <c r="C25" s="13" t="s">
        <v>146</v>
      </c>
      <c r="D25" s="2">
        <v>0</v>
      </c>
      <c r="E25" s="2"/>
    </row>
    <row r="26" spans="1:5" ht="15.75" x14ac:dyDescent="0.25">
      <c r="A26" s="2"/>
      <c r="B26" s="2"/>
      <c r="C26" s="13"/>
      <c r="D26" s="2"/>
      <c r="E26" s="2"/>
    </row>
    <row r="27" spans="1:5" ht="15.75" x14ac:dyDescent="0.25">
      <c r="A27" s="2"/>
      <c r="B27" s="2"/>
      <c r="C27" s="12" t="s">
        <v>8</v>
      </c>
    </row>
    <row r="28" spans="1:5" ht="15.75" x14ac:dyDescent="0.25">
      <c r="A28" s="2"/>
      <c r="B28" s="2"/>
      <c r="C28" s="13" t="s">
        <v>9</v>
      </c>
      <c r="D28" s="2">
        <v>0</v>
      </c>
      <c r="E28" s="2"/>
    </row>
    <row r="29" spans="1:5" ht="15.75" x14ac:dyDescent="0.25">
      <c r="A29" s="2"/>
      <c r="B29" s="2"/>
      <c r="C29" s="13" t="s">
        <v>10</v>
      </c>
      <c r="D29" s="2">
        <v>0</v>
      </c>
      <c r="E29" s="2"/>
    </row>
    <row r="30" spans="1:5" ht="15.75" x14ac:dyDescent="0.25">
      <c r="A30" s="2"/>
      <c r="B30" s="2"/>
      <c r="C30" s="13"/>
      <c r="D30" s="2"/>
      <c r="E30" s="2"/>
    </row>
    <row r="31" spans="1:5" ht="15.75" x14ac:dyDescent="0.25">
      <c r="A31" s="2"/>
      <c r="B31" s="2"/>
      <c r="C31" s="12" t="s">
        <v>99</v>
      </c>
      <c r="D31" s="42">
        <f>D16+D5</f>
        <v>2.1</v>
      </c>
      <c r="E31" s="2"/>
    </row>
    <row r="32" spans="1:5" ht="15.75" x14ac:dyDescent="0.25">
      <c r="A32" s="2"/>
      <c r="B32" s="2"/>
      <c r="C32" s="12"/>
      <c r="D32" s="3"/>
      <c r="E32" s="2"/>
    </row>
    <row r="33" spans="1:5" ht="15.75" x14ac:dyDescent="0.25">
      <c r="A33" s="2"/>
      <c r="B33" s="2"/>
      <c r="C33" s="12" t="s">
        <v>11</v>
      </c>
    </row>
    <row r="34" spans="1:5" ht="31.5" x14ac:dyDescent="0.25">
      <c r="A34" s="2"/>
      <c r="B34" s="2"/>
      <c r="C34" s="13" t="s">
        <v>100</v>
      </c>
      <c r="D34" s="14">
        <f>(D12+D16+D29)/D37</f>
        <v>1.7505682389466848E-4</v>
      </c>
      <c r="E34" s="2"/>
    </row>
    <row r="35" spans="1:5" ht="31.5" x14ac:dyDescent="0.25">
      <c r="A35" s="2"/>
      <c r="B35" s="2"/>
      <c r="C35" s="13" t="s">
        <v>101</v>
      </c>
      <c r="D35" s="14">
        <f>D31/D37</f>
        <v>5.0358812353260799E-4</v>
      </c>
      <c r="E35" s="2"/>
    </row>
    <row r="36" spans="1:5" ht="15.75" x14ac:dyDescent="0.25">
      <c r="A36" s="2"/>
      <c r="B36" s="2"/>
      <c r="C36" s="13"/>
      <c r="D36" s="14"/>
      <c r="E36" s="2"/>
    </row>
    <row r="37" spans="1:5" ht="15.75" x14ac:dyDescent="0.25">
      <c r="A37" s="2"/>
      <c r="B37" s="2"/>
      <c r="C37" s="12" t="s">
        <v>138</v>
      </c>
      <c r="D37" s="29">
        <f>+(5709351.31+2630797.72)/2/1000</f>
        <v>4170.0745149999993</v>
      </c>
      <c r="E37" s="2"/>
    </row>
    <row r="38" spans="1:5" ht="15.75" x14ac:dyDescent="0.25">
      <c r="C38" s="13"/>
    </row>
    <row r="43" spans="1:5" x14ac:dyDescent="0.2">
      <c r="D43" s="34"/>
    </row>
    <row r="45" spans="1:5" x14ac:dyDescent="0.2">
      <c r="D45" s="34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rightToLeft="1" workbookViewId="0">
      <selection activeCell="I50" sqref="I50"/>
    </sheetView>
  </sheetViews>
  <sheetFormatPr defaultRowHeight="14.25" x14ac:dyDescent="0.2"/>
  <cols>
    <col min="1" max="1" width="10.75" bestFit="1" customWidth="1"/>
    <col min="2" max="2" width="9" bestFit="1" customWidth="1"/>
    <col min="3" max="3" width="55.375" bestFit="1" customWidth="1"/>
    <col min="4" max="4" width="11.75" bestFit="1" customWidth="1"/>
    <col min="5" max="5" width="11.875" hidden="1" customWidth="1"/>
    <col min="6" max="7" width="0" hidden="1" customWidth="1"/>
  </cols>
  <sheetData>
    <row r="1" spans="1:11" ht="15" x14ac:dyDescent="0.25">
      <c r="B1" s="54" t="s">
        <v>155</v>
      </c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">
      <c r="C2" t="s">
        <v>0</v>
      </c>
      <c r="D2" t="s">
        <v>1</v>
      </c>
    </row>
    <row r="3" spans="1:11" ht="15" x14ac:dyDescent="0.25">
      <c r="A3" s="4"/>
      <c r="B3" s="4"/>
      <c r="C3" s="5" t="s">
        <v>12</v>
      </c>
    </row>
    <row r="4" spans="1:11" ht="15" x14ac:dyDescent="0.25">
      <c r="A4" s="4"/>
      <c r="B4" s="4"/>
      <c r="C4" s="5" t="s">
        <v>13</v>
      </c>
    </row>
    <row r="5" spans="1:11" x14ac:dyDescent="0.2">
      <c r="C5" s="11" t="s">
        <v>19</v>
      </c>
      <c r="D5">
        <v>47.49</v>
      </c>
    </row>
    <row r="6" spans="1:11" ht="15" x14ac:dyDescent="0.25">
      <c r="A6" s="4"/>
      <c r="B6" s="4"/>
      <c r="C6" s="5" t="s">
        <v>14</v>
      </c>
      <c r="D6" s="4">
        <f>SUM(D5)</f>
        <v>47.49</v>
      </c>
      <c r="E6" s="4"/>
    </row>
    <row r="7" spans="1:11" ht="15" x14ac:dyDescent="0.25">
      <c r="A7" s="4"/>
      <c r="B7" s="4"/>
      <c r="C7" s="5" t="s">
        <v>15</v>
      </c>
    </row>
    <row r="8" spans="1:11" ht="15" x14ac:dyDescent="0.25">
      <c r="A8" s="4"/>
      <c r="B8" s="4"/>
      <c r="C8" s="32" t="s">
        <v>16</v>
      </c>
      <c r="D8">
        <f>338.49+2.99</f>
        <v>341.48</v>
      </c>
    </row>
    <row r="9" spans="1:11" ht="15" x14ac:dyDescent="0.25">
      <c r="A9" s="4"/>
      <c r="B9" s="4"/>
      <c r="C9" s="32" t="s">
        <v>126</v>
      </c>
      <c r="D9">
        <v>4.12</v>
      </c>
    </row>
    <row r="10" spans="1:11" ht="15" x14ac:dyDescent="0.25">
      <c r="A10" s="4"/>
      <c r="B10" s="4"/>
      <c r="C10" s="32" t="s">
        <v>157</v>
      </c>
      <c r="D10">
        <v>13.11</v>
      </c>
    </row>
    <row r="11" spans="1:11" ht="15" x14ac:dyDescent="0.25">
      <c r="A11" s="4"/>
      <c r="B11" s="4"/>
      <c r="C11" s="32" t="s">
        <v>17</v>
      </c>
      <c r="D11">
        <v>28.83</v>
      </c>
    </row>
    <row r="12" spans="1:11" ht="15" x14ac:dyDescent="0.25">
      <c r="A12" s="4"/>
      <c r="B12" s="4"/>
      <c r="C12" s="32" t="s">
        <v>133</v>
      </c>
      <c r="D12">
        <v>32.32</v>
      </c>
    </row>
    <row r="13" spans="1:11" ht="15" x14ac:dyDescent="0.25">
      <c r="A13" s="4"/>
      <c r="B13" s="4"/>
      <c r="C13" s="32" t="s">
        <v>158</v>
      </c>
      <c r="D13">
        <v>6.54</v>
      </c>
    </row>
    <row r="14" spans="1:11" ht="15" x14ac:dyDescent="0.25">
      <c r="A14" s="4"/>
      <c r="B14" s="4"/>
      <c r="C14" s="32" t="s">
        <v>18</v>
      </c>
      <c r="D14">
        <v>20.100000000000001</v>
      </c>
    </row>
    <row r="15" spans="1:11" ht="15" x14ac:dyDescent="0.25">
      <c r="A15" s="4"/>
      <c r="B15" s="4"/>
      <c r="C15" s="32" t="s">
        <v>159</v>
      </c>
      <c r="D15">
        <v>0</v>
      </c>
    </row>
    <row r="16" spans="1:11" x14ac:dyDescent="0.2">
      <c r="C16" s="32" t="s">
        <v>160</v>
      </c>
      <c r="D16">
        <v>0</v>
      </c>
    </row>
    <row r="17" spans="1:5" x14ac:dyDescent="0.2">
      <c r="C17" s="32" t="s">
        <v>21</v>
      </c>
      <c r="D17">
        <v>21.99</v>
      </c>
    </row>
    <row r="18" spans="1:5" x14ac:dyDescent="0.2">
      <c r="C18" s="32" t="s">
        <v>161</v>
      </c>
      <c r="D18">
        <v>0</v>
      </c>
    </row>
    <row r="19" spans="1:5" x14ac:dyDescent="0.2">
      <c r="C19" s="32" t="s">
        <v>20</v>
      </c>
      <c r="D19">
        <v>12.04</v>
      </c>
    </row>
    <row r="20" spans="1:5" x14ac:dyDescent="0.2">
      <c r="C20" s="32" t="s">
        <v>162</v>
      </c>
      <c r="D20">
        <v>33.25</v>
      </c>
    </row>
    <row r="21" spans="1:5" x14ac:dyDescent="0.2">
      <c r="C21" s="32" t="s">
        <v>22</v>
      </c>
      <c r="D21">
        <v>23.01</v>
      </c>
    </row>
    <row r="22" spans="1:5" x14ac:dyDescent="0.2">
      <c r="C22" s="32" t="s">
        <v>134</v>
      </c>
      <c r="D22">
        <v>14.15</v>
      </c>
    </row>
    <row r="23" spans="1:5" ht="15" x14ac:dyDescent="0.25">
      <c r="A23" s="4"/>
      <c r="B23" s="4"/>
      <c r="C23" s="5" t="s">
        <v>23</v>
      </c>
      <c r="D23" s="4">
        <f>SUM(D8:D22)</f>
        <v>550.94000000000005</v>
      </c>
      <c r="E23" s="4"/>
    </row>
    <row r="24" spans="1:5" ht="15" x14ac:dyDescent="0.25">
      <c r="A24" s="4"/>
      <c r="B24" s="4"/>
      <c r="C24" s="5" t="s">
        <v>24</v>
      </c>
      <c r="D24" s="4">
        <f>D23+D6</f>
        <v>598.43000000000006</v>
      </c>
      <c r="E24" s="4"/>
    </row>
    <row r="25" spans="1:5" ht="15" x14ac:dyDescent="0.25">
      <c r="A25" s="4"/>
      <c r="B25" s="4"/>
      <c r="C25" s="5" t="s">
        <v>25</v>
      </c>
    </row>
    <row r="26" spans="1:5" ht="15" x14ac:dyDescent="0.25">
      <c r="A26" s="4"/>
      <c r="B26" s="4"/>
      <c r="C26" s="5" t="s">
        <v>13</v>
      </c>
    </row>
    <row r="27" spans="1:5" x14ac:dyDescent="0.2">
      <c r="C27" s="6" t="s">
        <v>26</v>
      </c>
      <c r="D27">
        <v>0</v>
      </c>
    </row>
    <row r="28" spans="1:5" x14ac:dyDescent="0.2">
      <c r="C28" s="6" t="s">
        <v>27</v>
      </c>
      <c r="D28">
        <v>0</v>
      </c>
    </row>
    <row r="29" spans="1:5" x14ac:dyDescent="0.2">
      <c r="C29" s="6" t="s">
        <v>28</v>
      </c>
      <c r="D29">
        <v>0</v>
      </c>
    </row>
    <row r="30" spans="1:5" ht="15" x14ac:dyDescent="0.25">
      <c r="A30" s="4"/>
      <c r="B30" s="4"/>
      <c r="C30" s="5" t="s">
        <v>14</v>
      </c>
      <c r="D30" s="4">
        <v>0</v>
      </c>
      <c r="E30" s="4"/>
    </row>
    <row r="31" spans="1:5" ht="15" x14ac:dyDescent="0.25">
      <c r="A31" s="4"/>
      <c r="B31" s="4"/>
      <c r="C31" s="5" t="s">
        <v>15</v>
      </c>
    </row>
    <row r="32" spans="1:5" x14ac:dyDescent="0.2">
      <c r="C32" s="6" t="s">
        <v>16</v>
      </c>
      <c r="D32">
        <v>48.85</v>
      </c>
    </row>
    <row r="33" spans="1:5" ht="15" x14ac:dyDescent="0.25">
      <c r="A33" s="4"/>
      <c r="B33" s="4"/>
      <c r="C33" s="5" t="s">
        <v>23</v>
      </c>
      <c r="D33" s="4">
        <f>SUM(D32)</f>
        <v>48.85</v>
      </c>
      <c r="E33" s="4"/>
    </row>
    <row r="34" spans="1:5" ht="15" x14ac:dyDescent="0.25">
      <c r="A34" s="4"/>
      <c r="B34" s="4"/>
      <c r="C34" s="5" t="s">
        <v>29</v>
      </c>
      <c r="D34" s="4">
        <f>D33</f>
        <v>48.85</v>
      </c>
      <c r="E34" s="4"/>
    </row>
    <row r="35" spans="1:5" ht="15" x14ac:dyDescent="0.25">
      <c r="A35" s="4"/>
      <c r="B35" s="4"/>
      <c r="C35" s="5" t="s">
        <v>30</v>
      </c>
    </row>
    <row r="36" spans="1:5" x14ac:dyDescent="0.2">
      <c r="C36" s="6" t="s">
        <v>16</v>
      </c>
      <c r="D36">
        <v>0</v>
      </c>
    </row>
    <row r="37" spans="1:5" ht="15" x14ac:dyDescent="0.25">
      <c r="A37" s="4"/>
      <c r="B37" s="4"/>
      <c r="C37" s="5" t="s">
        <v>31</v>
      </c>
      <c r="D37" s="4">
        <v>0</v>
      </c>
      <c r="E37" s="4"/>
    </row>
    <row r="38" spans="1:5" ht="15" x14ac:dyDescent="0.25">
      <c r="A38" s="4"/>
      <c r="B38" s="4"/>
      <c r="C38" s="5" t="s">
        <v>32</v>
      </c>
    </row>
    <row r="39" spans="1:5" x14ac:dyDescent="0.2">
      <c r="C39" s="6" t="s">
        <v>33</v>
      </c>
      <c r="D39">
        <v>0</v>
      </c>
    </row>
    <row r="40" spans="1:5" x14ac:dyDescent="0.2">
      <c r="C40" s="6" t="s">
        <v>34</v>
      </c>
      <c r="D40">
        <v>0</v>
      </c>
    </row>
    <row r="41" spans="1:5" x14ac:dyDescent="0.2">
      <c r="C41" s="6" t="s">
        <v>28</v>
      </c>
      <c r="D41">
        <v>0</v>
      </c>
    </row>
    <row r="42" spans="1:5" ht="15" x14ac:dyDescent="0.25">
      <c r="A42" s="4"/>
      <c r="B42" s="4"/>
      <c r="C42" s="5" t="s">
        <v>35</v>
      </c>
      <c r="D42" s="4">
        <v>0</v>
      </c>
      <c r="E42" s="4"/>
    </row>
    <row r="43" spans="1:5" ht="15" x14ac:dyDescent="0.25">
      <c r="A43" s="4"/>
      <c r="B43" s="4"/>
      <c r="C43" s="5" t="s">
        <v>36</v>
      </c>
    </row>
    <row r="44" spans="1:5" x14ac:dyDescent="0.2">
      <c r="C44" s="6" t="s">
        <v>33</v>
      </c>
      <c r="D44">
        <v>0</v>
      </c>
    </row>
    <row r="45" spans="1:5" x14ac:dyDescent="0.2">
      <c r="C45" s="6" t="s">
        <v>28</v>
      </c>
      <c r="D45">
        <v>0</v>
      </c>
    </row>
    <row r="46" spans="1:5" ht="15" x14ac:dyDescent="0.25">
      <c r="A46" s="4"/>
      <c r="B46" s="4"/>
      <c r="C46" s="5" t="s">
        <v>37</v>
      </c>
      <c r="D46" s="4">
        <v>0</v>
      </c>
      <c r="E46" s="4"/>
    </row>
    <row r="47" spans="1:5" ht="15" x14ac:dyDescent="0.25">
      <c r="A47" s="4"/>
      <c r="B47" s="4"/>
      <c r="C47" s="5" t="s">
        <v>38</v>
      </c>
    </row>
    <row r="48" spans="1:5" x14ac:dyDescent="0.2">
      <c r="C48" s="6" t="s">
        <v>33</v>
      </c>
      <c r="D48">
        <v>0</v>
      </c>
    </row>
    <row r="49" spans="1:7" x14ac:dyDescent="0.2">
      <c r="C49" s="6" t="s">
        <v>28</v>
      </c>
      <c r="D49">
        <v>0</v>
      </c>
    </row>
    <row r="50" spans="1:7" ht="15" x14ac:dyDescent="0.25">
      <c r="A50" s="4"/>
      <c r="B50" s="4"/>
      <c r="C50" s="5" t="s">
        <v>39</v>
      </c>
      <c r="D50" s="4">
        <v>0</v>
      </c>
      <c r="E50" s="4"/>
    </row>
    <row r="51" spans="1:7" ht="15" x14ac:dyDescent="0.25">
      <c r="A51" s="4"/>
      <c r="B51" s="4"/>
      <c r="C51" s="5" t="s">
        <v>40</v>
      </c>
      <c r="D51" s="4">
        <f>D34+D23+D5</f>
        <v>647.28000000000009</v>
      </c>
      <c r="E51" s="4">
        <f>E34+E23+E5</f>
        <v>0</v>
      </c>
      <c r="F51" s="4">
        <f>F34+F23+F5</f>
        <v>0</v>
      </c>
      <c r="G51" s="4">
        <f>G34+G23+G5</f>
        <v>0</v>
      </c>
    </row>
    <row r="52" spans="1:7" ht="15.75" x14ac:dyDescent="0.25">
      <c r="A52" s="4"/>
      <c r="B52" s="4"/>
      <c r="C52" s="12" t="s">
        <v>147</v>
      </c>
      <c r="D52" s="30">
        <v>2474200.1587900002</v>
      </c>
      <c r="E52" s="4"/>
    </row>
  </sheetData>
  <mergeCells count="1">
    <mergeCell ref="B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rightToLeft="1" workbookViewId="0">
      <selection activeCell="E81" sqref="E81"/>
    </sheetView>
  </sheetViews>
  <sheetFormatPr defaultRowHeight="14.25" x14ac:dyDescent="0.2"/>
  <cols>
    <col min="1" max="1" width="10.75" bestFit="1" customWidth="1"/>
    <col min="2" max="2" width="9" bestFit="1" customWidth="1"/>
    <col min="3" max="3" width="53.25" bestFit="1" customWidth="1"/>
    <col min="4" max="4" width="12.625" bestFit="1" customWidth="1"/>
    <col min="5" max="5" width="27.75" bestFit="1" customWidth="1"/>
  </cols>
  <sheetData>
    <row r="1" spans="1:11" ht="15" x14ac:dyDescent="0.25">
      <c r="B1" s="54" t="s">
        <v>156</v>
      </c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">
      <c r="C2" t="s">
        <v>0</v>
      </c>
      <c r="D2" t="s">
        <v>1</v>
      </c>
    </row>
    <row r="3" spans="1:11" ht="15" x14ac:dyDescent="0.25">
      <c r="A3" s="4"/>
      <c r="B3" s="4"/>
      <c r="C3" s="5" t="s">
        <v>41</v>
      </c>
    </row>
    <row r="4" spans="1:11" x14ac:dyDescent="0.2">
      <c r="C4" s="6" t="s">
        <v>42</v>
      </c>
      <c r="D4" s="15"/>
    </row>
    <row r="5" spans="1:11" x14ac:dyDescent="0.2">
      <c r="B5" s="26"/>
      <c r="C5" s="9" t="s">
        <v>102</v>
      </c>
      <c r="D5">
        <v>47.77</v>
      </c>
    </row>
    <row r="6" spans="1:11" x14ac:dyDescent="0.2">
      <c r="B6" s="26"/>
      <c r="C6" s="9" t="s">
        <v>103</v>
      </c>
      <c r="D6">
        <f>88.04*3</f>
        <v>264.12</v>
      </c>
    </row>
    <row r="7" spans="1:11" x14ac:dyDescent="0.2">
      <c r="B7" s="26"/>
      <c r="C7" s="9" t="s">
        <v>104</v>
      </c>
      <c r="D7">
        <f>40.7*4</f>
        <v>162.80000000000001</v>
      </c>
    </row>
    <row r="8" spans="1:11" x14ac:dyDescent="0.2">
      <c r="B8" s="26"/>
      <c r="C8" s="21" t="s">
        <v>124</v>
      </c>
      <c r="D8">
        <v>89.43</v>
      </c>
    </row>
    <row r="9" spans="1:11" x14ac:dyDescent="0.2">
      <c r="B9" s="26"/>
      <c r="C9" s="9" t="s">
        <v>105</v>
      </c>
      <c r="D9">
        <v>58</v>
      </c>
    </row>
    <row r="10" spans="1:11" x14ac:dyDescent="0.2">
      <c r="B10" s="26"/>
      <c r="C10" s="9" t="s">
        <v>106</v>
      </c>
      <c r="D10">
        <v>107.42</v>
      </c>
    </row>
    <row r="11" spans="1:11" x14ac:dyDescent="0.2">
      <c r="B11" s="26"/>
      <c r="C11" s="9" t="s">
        <v>107</v>
      </c>
      <c r="D11">
        <v>91.05</v>
      </c>
    </row>
    <row r="12" spans="1:11" x14ac:dyDescent="0.2">
      <c r="B12" s="26"/>
      <c r="C12" s="9" t="s">
        <v>108</v>
      </c>
      <c r="D12">
        <v>67.680000000000007</v>
      </c>
    </row>
    <row r="13" spans="1:11" x14ac:dyDescent="0.2">
      <c r="B13" s="26"/>
      <c r="C13" s="21" t="s">
        <v>125</v>
      </c>
      <c r="D13">
        <v>138.11000000000001</v>
      </c>
    </row>
    <row r="14" spans="1:11" x14ac:dyDescent="0.2">
      <c r="B14" s="26"/>
      <c r="C14" s="24" t="s">
        <v>128</v>
      </c>
      <c r="D14">
        <v>93.99</v>
      </c>
    </row>
    <row r="15" spans="1:11" x14ac:dyDescent="0.2">
      <c r="B15" s="26"/>
      <c r="C15" s="9" t="s">
        <v>123</v>
      </c>
      <c r="D15">
        <v>101.8</v>
      </c>
    </row>
    <row r="16" spans="1:11" ht="15" x14ac:dyDescent="0.25">
      <c r="A16" s="4"/>
      <c r="B16" s="4"/>
      <c r="C16" s="5" t="s">
        <v>43</v>
      </c>
      <c r="D16" s="33">
        <f>SUM(D5:D15)</f>
        <v>1222.17</v>
      </c>
    </row>
    <row r="17" spans="1:4" ht="15" x14ac:dyDescent="0.25">
      <c r="A17" s="4"/>
      <c r="B17" s="4"/>
      <c r="C17" s="5" t="s">
        <v>44</v>
      </c>
      <c r="D17" s="20"/>
    </row>
    <row r="18" spans="1:4" ht="15" x14ac:dyDescent="0.25">
      <c r="C18" s="27" t="s">
        <v>136</v>
      </c>
    </row>
    <row r="19" spans="1:4" x14ac:dyDescent="0.2">
      <c r="C19" s="28" t="s">
        <v>122</v>
      </c>
      <c r="D19">
        <v>74.959999999999994</v>
      </c>
    </row>
    <row r="20" spans="1:4" ht="15" x14ac:dyDescent="0.25">
      <c r="C20" s="27" t="s">
        <v>135</v>
      </c>
    </row>
    <row r="21" spans="1:4" ht="15" x14ac:dyDescent="0.25">
      <c r="A21" s="4"/>
      <c r="C21" s="26" t="s">
        <v>129</v>
      </c>
      <c r="D21">
        <v>98.84</v>
      </c>
    </row>
    <row r="22" spans="1:4" ht="15" x14ac:dyDescent="0.25">
      <c r="A22" s="4"/>
      <c r="C22" s="26" t="s">
        <v>109</v>
      </c>
      <c r="D22">
        <v>163.26</v>
      </c>
    </row>
    <row r="23" spans="1:4" ht="15" x14ac:dyDescent="0.25">
      <c r="A23" s="4"/>
      <c r="C23" s="26" t="s">
        <v>110</v>
      </c>
      <c r="D23">
        <v>92.43</v>
      </c>
    </row>
    <row r="24" spans="1:4" ht="15" x14ac:dyDescent="0.25">
      <c r="A24" s="4"/>
      <c r="C24" s="26" t="s">
        <v>111</v>
      </c>
      <c r="D24">
        <v>27.65</v>
      </c>
    </row>
    <row r="25" spans="1:4" ht="15" x14ac:dyDescent="0.25">
      <c r="A25" s="4"/>
      <c r="C25" s="26" t="s">
        <v>112</v>
      </c>
      <c r="D25">
        <v>243.39</v>
      </c>
    </row>
    <row r="26" spans="1:4" ht="15" x14ac:dyDescent="0.25">
      <c r="A26" s="4"/>
      <c r="C26" s="26" t="s">
        <v>119</v>
      </c>
      <c r="D26">
        <v>104.61</v>
      </c>
    </row>
    <row r="27" spans="1:4" ht="15" x14ac:dyDescent="0.25">
      <c r="A27" s="4"/>
      <c r="C27" s="26" t="s">
        <v>113</v>
      </c>
      <c r="D27">
        <v>35.79</v>
      </c>
    </row>
    <row r="28" spans="1:4" ht="15" x14ac:dyDescent="0.25">
      <c r="A28" s="4"/>
      <c r="C28" s="26" t="s">
        <v>120</v>
      </c>
      <c r="D28">
        <v>95.79</v>
      </c>
    </row>
    <row r="29" spans="1:4" ht="15" x14ac:dyDescent="0.25">
      <c r="A29" s="4"/>
      <c r="C29" s="26" t="s">
        <v>121</v>
      </c>
      <c r="D29">
        <v>192.9</v>
      </c>
    </row>
    <row r="30" spans="1:4" ht="15" x14ac:dyDescent="0.25">
      <c r="A30" s="4"/>
      <c r="C30" s="26" t="s">
        <v>114</v>
      </c>
      <c r="D30">
        <v>60.51</v>
      </c>
    </row>
    <row r="31" spans="1:4" ht="15" x14ac:dyDescent="0.25">
      <c r="A31" s="4"/>
      <c r="B31" s="4"/>
      <c r="C31" s="5" t="s">
        <v>45</v>
      </c>
      <c r="D31" s="33">
        <f>SUM(D19:D30)</f>
        <v>1190.1299999999999</v>
      </c>
    </row>
    <row r="32" spans="1:4" ht="15" x14ac:dyDescent="0.25">
      <c r="A32" s="4"/>
      <c r="B32" s="4"/>
      <c r="C32" s="5" t="s">
        <v>46</v>
      </c>
    </row>
    <row r="33" spans="1:5" x14ac:dyDescent="0.2">
      <c r="C33" s="6" t="s">
        <v>33</v>
      </c>
      <c r="D33">
        <v>0</v>
      </c>
    </row>
    <row r="34" spans="1:5" x14ac:dyDescent="0.2">
      <c r="C34" s="6" t="s">
        <v>34</v>
      </c>
      <c r="D34">
        <v>0</v>
      </c>
    </row>
    <row r="35" spans="1:5" x14ac:dyDescent="0.2">
      <c r="C35" s="6" t="s">
        <v>28</v>
      </c>
      <c r="D35">
        <v>0</v>
      </c>
    </row>
    <row r="36" spans="1:5" ht="15" x14ac:dyDescent="0.25">
      <c r="A36" s="4"/>
      <c r="B36" s="4"/>
      <c r="C36" s="5" t="s">
        <v>47</v>
      </c>
      <c r="D36" s="4">
        <v>0</v>
      </c>
    </row>
    <row r="37" spans="1:5" ht="15" x14ac:dyDescent="0.25">
      <c r="A37" s="4"/>
      <c r="B37" s="4"/>
      <c r="C37" s="5" t="s">
        <v>48</v>
      </c>
    </row>
    <row r="38" spans="1:5" x14ac:dyDescent="0.2">
      <c r="C38" s="6" t="s">
        <v>33</v>
      </c>
      <c r="D38">
        <v>0</v>
      </c>
    </row>
    <row r="39" spans="1:5" x14ac:dyDescent="0.2">
      <c r="C39" s="6" t="s">
        <v>34</v>
      </c>
      <c r="D39">
        <v>0</v>
      </c>
    </row>
    <row r="40" spans="1:5" x14ac:dyDescent="0.2">
      <c r="C40" s="6" t="s">
        <v>28</v>
      </c>
      <c r="D40">
        <v>0</v>
      </c>
    </row>
    <row r="41" spans="1:5" ht="15" x14ac:dyDescent="0.25">
      <c r="A41" s="4"/>
      <c r="B41" s="4"/>
      <c r="C41" s="5" t="s">
        <v>49</v>
      </c>
      <c r="D41" s="4">
        <v>0</v>
      </c>
    </row>
    <row r="42" spans="1:5" ht="15" x14ac:dyDescent="0.25">
      <c r="A42" s="4"/>
      <c r="B42" s="4"/>
      <c r="C42" s="5" t="s">
        <v>50</v>
      </c>
    </row>
    <row r="43" spans="1:5" ht="15" x14ac:dyDescent="0.25">
      <c r="A43" s="4"/>
      <c r="B43" s="4"/>
      <c r="C43" s="5" t="s">
        <v>137</v>
      </c>
    </row>
    <row r="44" spans="1:5" x14ac:dyDescent="0.2">
      <c r="C44" s="26" t="s">
        <v>130</v>
      </c>
      <c r="D44">
        <v>75.849999999999994</v>
      </c>
    </row>
    <row r="45" spans="1:5" ht="15" x14ac:dyDescent="0.25">
      <c r="A45" s="4"/>
      <c r="B45" s="4"/>
      <c r="C45" s="5" t="s">
        <v>51</v>
      </c>
      <c r="D45" s="4">
        <f>SUM(D44)</f>
        <v>75.849999999999994</v>
      </c>
    </row>
    <row r="46" spans="1:5" ht="15" x14ac:dyDescent="0.25">
      <c r="A46" s="4"/>
      <c r="B46" s="4"/>
      <c r="C46" s="5" t="s">
        <v>52</v>
      </c>
      <c r="E46" s="31"/>
    </row>
    <row r="47" spans="1:5" ht="15" x14ac:dyDescent="0.25">
      <c r="A47" s="4"/>
      <c r="B47" s="4"/>
      <c r="C47" s="32" t="s">
        <v>115</v>
      </c>
      <c r="D47">
        <v>36.61</v>
      </c>
      <c r="E47" s="31"/>
    </row>
    <row r="48" spans="1:5" x14ac:dyDescent="0.2">
      <c r="C48" s="32" t="s">
        <v>53</v>
      </c>
      <c r="D48">
        <v>38.130000000000003</v>
      </c>
    </row>
    <row r="49" spans="1:4" ht="15" x14ac:dyDescent="0.25">
      <c r="A49" s="4"/>
      <c r="B49" s="4"/>
      <c r="C49" s="5" t="s">
        <v>54</v>
      </c>
      <c r="D49" s="4">
        <f>D47+D48</f>
        <v>74.740000000000009</v>
      </c>
    </row>
    <row r="50" spans="1:4" ht="15" x14ac:dyDescent="0.25">
      <c r="A50" s="4"/>
      <c r="B50" s="4"/>
      <c r="C50" s="5" t="s">
        <v>55</v>
      </c>
      <c r="D50" s="4">
        <f>D49+D45</f>
        <v>150.59</v>
      </c>
    </row>
    <row r="51" spans="1:4" ht="15" x14ac:dyDescent="0.25">
      <c r="A51" s="4"/>
      <c r="B51" s="4"/>
      <c r="C51" s="5" t="s">
        <v>56</v>
      </c>
    </row>
    <row r="52" spans="1:4" ht="15" x14ac:dyDescent="0.25">
      <c r="A52" s="4"/>
      <c r="B52" s="4"/>
      <c r="C52" s="5" t="s">
        <v>57</v>
      </c>
    </row>
    <row r="53" spans="1:4" ht="15" x14ac:dyDescent="0.25">
      <c r="A53" s="4"/>
      <c r="B53" s="4"/>
      <c r="C53" s="25" t="s">
        <v>58</v>
      </c>
    </row>
    <row r="54" spans="1:4" x14ac:dyDescent="0.2">
      <c r="C54" s="31" t="s">
        <v>148</v>
      </c>
      <c r="D54">
        <v>3.43</v>
      </c>
    </row>
    <row r="55" spans="1:4" x14ac:dyDescent="0.2">
      <c r="C55" s="31" t="s">
        <v>59</v>
      </c>
      <c r="D55">
        <v>5.1100000000000003</v>
      </c>
    </row>
    <row r="56" spans="1:4" x14ac:dyDescent="0.2">
      <c r="C56" s="31" t="s">
        <v>60</v>
      </c>
      <c r="D56">
        <v>28.48</v>
      </c>
    </row>
    <row r="57" spans="1:4" x14ac:dyDescent="0.2">
      <c r="C57" s="31" t="s">
        <v>61</v>
      </c>
      <c r="D57">
        <v>6.43</v>
      </c>
    </row>
    <row r="58" spans="1:4" x14ac:dyDescent="0.2">
      <c r="C58" s="31" t="s">
        <v>163</v>
      </c>
      <c r="D58">
        <v>0.31</v>
      </c>
    </row>
    <row r="59" spans="1:4" x14ac:dyDescent="0.2">
      <c r="C59" s="31" t="s">
        <v>62</v>
      </c>
      <c r="D59">
        <v>40.33</v>
      </c>
    </row>
    <row r="60" spans="1:4" x14ac:dyDescent="0.2">
      <c r="C60" s="31" t="s">
        <v>63</v>
      </c>
      <c r="D60">
        <v>25.56</v>
      </c>
    </row>
    <row r="61" spans="1:4" x14ac:dyDescent="0.2">
      <c r="C61" s="31" t="s">
        <v>127</v>
      </c>
      <c r="D61">
        <v>9.0299999999999994</v>
      </c>
    </row>
    <row r="62" spans="1:4" x14ac:dyDescent="0.2">
      <c r="C62" s="31" t="s">
        <v>64</v>
      </c>
      <c r="D62">
        <v>29</v>
      </c>
    </row>
    <row r="63" spans="1:4" x14ac:dyDescent="0.2">
      <c r="C63" s="31" t="s">
        <v>65</v>
      </c>
      <c r="D63">
        <v>30.28</v>
      </c>
    </row>
    <row r="64" spans="1:4" x14ac:dyDescent="0.2">
      <c r="C64" s="31" t="s">
        <v>66</v>
      </c>
      <c r="D64">
        <v>32.83</v>
      </c>
    </row>
    <row r="65" spans="3:4" x14ac:dyDescent="0.2">
      <c r="C65" s="31" t="s">
        <v>67</v>
      </c>
      <c r="D65">
        <v>9.19</v>
      </c>
    </row>
    <row r="66" spans="3:4" x14ac:dyDescent="0.2">
      <c r="C66" s="31" t="s">
        <v>68</v>
      </c>
      <c r="D66">
        <v>28.94</v>
      </c>
    </row>
    <row r="67" spans="3:4" x14ac:dyDescent="0.2">
      <c r="C67" s="31" t="s">
        <v>69</v>
      </c>
      <c r="D67">
        <v>14.9</v>
      </c>
    </row>
    <row r="68" spans="3:4" x14ac:dyDescent="0.2">
      <c r="C68" s="31" t="s">
        <v>70</v>
      </c>
      <c r="D68">
        <v>21.35</v>
      </c>
    </row>
    <row r="69" spans="3:4" x14ac:dyDescent="0.2">
      <c r="C69" s="31" t="s">
        <v>71</v>
      </c>
      <c r="D69">
        <v>13.16</v>
      </c>
    </row>
    <row r="70" spans="3:4" x14ac:dyDescent="0.2">
      <c r="C70" s="31" t="s">
        <v>72</v>
      </c>
      <c r="D70">
        <v>17.27</v>
      </c>
    </row>
    <row r="71" spans="3:4" x14ac:dyDescent="0.2">
      <c r="C71" s="31" t="s">
        <v>73</v>
      </c>
      <c r="D71">
        <v>7.16</v>
      </c>
    </row>
    <row r="72" spans="3:4" x14ac:dyDescent="0.2">
      <c r="C72" s="31" t="s">
        <v>74</v>
      </c>
      <c r="D72">
        <v>59.08</v>
      </c>
    </row>
    <row r="73" spans="3:4" x14ac:dyDescent="0.2">
      <c r="C73" s="31" t="s">
        <v>75</v>
      </c>
      <c r="D73">
        <v>9.0299999999999994</v>
      </c>
    </row>
    <row r="74" spans="3:4" x14ac:dyDescent="0.2">
      <c r="C74" s="31" t="s">
        <v>76</v>
      </c>
      <c r="D74">
        <v>21.51</v>
      </c>
    </row>
    <row r="75" spans="3:4" x14ac:dyDescent="0.2">
      <c r="C75" s="31" t="s">
        <v>164</v>
      </c>
      <c r="D75">
        <v>0.75</v>
      </c>
    </row>
    <row r="76" spans="3:4" x14ac:dyDescent="0.2">
      <c r="C76" s="31" t="s">
        <v>77</v>
      </c>
      <c r="D76">
        <v>6.79</v>
      </c>
    </row>
    <row r="77" spans="3:4" x14ac:dyDescent="0.2">
      <c r="C77" s="31" t="s">
        <v>78</v>
      </c>
      <c r="D77">
        <v>2.31</v>
      </c>
    </row>
    <row r="78" spans="3:4" x14ac:dyDescent="0.2">
      <c r="C78" s="31" t="s">
        <v>79</v>
      </c>
      <c r="D78">
        <v>10.46</v>
      </c>
    </row>
    <row r="79" spans="3:4" x14ac:dyDescent="0.2">
      <c r="C79" s="31" t="s">
        <v>149</v>
      </c>
      <c r="D79">
        <v>0.81</v>
      </c>
    </row>
    <row r="80" spans="3:4" x14ac:dyDescent="0.2">
      <c r="C80" s="31" t="s">
        <v>80</v>
      </c>
      <c r="D80">
        <v>9.9600000000000009</v>
      </c>
    </row>
    <row r="81" spans="3:4" x14ac:dyDescent="0.2">
      <c r="C81" s="31" t="s">
        <v>131</v>
      </c>
      <c r="D81">
        <v>12.85</v>
      </c>
    </row>
    <row r="82" spans="3:4" x14ac:dyDescent="0.2">
      <c r="C82" s="31" t="s">
        <v>81</v>
      </c>
      <c r="D82">
        <v>73.78</v>
      </c>
    </row>
    <row r="83" spans="3:4" x14ac:dyDescent="0.2">
      <c r="C83" s="31" t="s">
        <v>82</v>
      </c>
      <c r="D83">
        <f>15.2-0.03</f>
        <v>15.17</v>
      </c>
    </row>
    <row r="84" spans="3:4" x14ac:dyDescent="0.2">
      <c r="C84" s="31" t="s">
        <v>83</v>
      </c>
      <c r="D84">
        <v>13.14</v>
      </c>
    </row>
    <row r="85" spans="3:4" x14ac:dyDescent="0.2">
      <c r="C85" s="31" t="s">
        <v>116</v>
      </c>
      <c r="D85">
        <v>12.47</v>
      </c>
    </row>
    <row r="86" spans="3:4" x14ac:dyDescent="0.2">
      <c r="C86" s="31" t="s">
        <v>132</v>
      </c>
      <c r="D86">
        <v>1.42</v>
      </c>
    </row>
    <row r="87" spans="3:4" x14ac:dyDescent="0.2">
      <c r="C87" s="31" t="s">
        <v>84</v>
      </c>
      <c r="D87">
        <v>25.23</v>
      </c>
    </row>
    <row r="88" spans="3:4" x14ac:dyDescent="0.2">
      <c r="C88" s="31" t="s">
        <v>150</v>
      </c>
      <c r="D88">
        <v>0.36</v>
      </c>
    </row>
    <row r="89" spans="3:4" x14ac:dyDescent="0.2">
      <c r="C89" s="31" t="s">
        <v>117</v>
      </c>
      <c r="D89">
        <v>13.94</v>
      </c>
    </row>
    <row r="90" spans="3:4" x14ac:dyDescent="0.2">
      <c r="C90" s="31" t="s">
        <v>118</v>
      </c>
      <c r="D90">
        <v>43.48</v>
      </c>
    </row>
    <row r="91" spans="3:4" x14ac:dyDescent="0.2">
      <c r="C91" s="32" t="s">
        <v>85</v>
      </c>
      <c r="D91">
        <v>24.67</v>
      </c>
    </row>
    <row r="92" spans="3:4" x14ac:dyDescent="0.2">
      <c r="C92" s="32" t="s">
        <v>86</v>
      </c>
      <c r="D92">
        <v>50.01</v>
      </c>
    </row>
    <row r="93" spans="3:4" x14ac:dyDescent="0.2">
      <c r="C93" s="32" t="s">
        <v>87</v>
      </c>
      <c r="D93">
        <v>41.91</v>
      </c>
    </row>
    <row r="94" spans="3:4" x14ac:dyDescent="0.2">
      <c r="C94" s="31" t="s">
        <v>88</v>
      </c>
      <c r="D94">
        <v>17.89</v>
      </c>
    </row>
    <row r="95" spans="3:4" x14ac:dyDescent="0.2">
      <c r="C95" s="31" t="s">
        <v>89</v>
      </c>
      <c r="D95">
        <v>11.12</v>
      </c>
    </row>
    <row r="96" spans="3:4" x14ac:dyDescent="0.2">
      <c r="C96" s="31" t="s">
        <v>165</v>
      </c>
      <c r="D96">
        <v>1.51</v>
      </c>
    </row>
    <row r="97" spans="1:4" ht="15" x14ac:dyDescent="0.25">
      <c r="C97" s="25" t="s">
        <v>90</v>
      </c>
      <c r="D97" s="4">
        <f>SUM(D54:D96)</f>
        <v>802.41</v>
      </c>
    </row>
    <row r="98" spans="1:4" ht="15" x14ac:dyDescent="0.25">
      <c r="C98" s="25" t="s">
        <v>91</v>
      </c>
      <c r="D98" s="4">
        <f>D97</f>
        <v>802.41</v>
      </c>
    </row>
    <row r="99" spans="1:4" ht="15" x14ac:dyDescent="0.25">
      <c r="C99" s="25" t="s">
        <v>92</v>
      </c>
      <c r="D99" s="46">
        <f>D98+D50+D31+D16</f>
        <v>3365.3</v>
      </c>
    </row>
    <row r="100" spans="1:4" ht="15.75" x14ac:dyDescent="0.25">
      <c r="C100" s="12" t="s">
        <v>147</v>
      </c>
      <c r="D100" s="29">
        <v>2474200.1587900002</v>
      </c>
    </row>
    <row r="101" spans="1:4" ht="15" x14ac:dyDescent="0.25">
      <c r="A101" s="4"/>
      <c r="B101" s="4"/>
      <c r="C101" s="19"/>
    </row>
    <row r="102" spans="1:4" ht="15" x14ac:dyDescent="0.25">
      <c r="A102" s="4"/>
      <c r="B102" s="4"/>
      <c r="C102" s="19"/>
    </row>
    <row r="103" spans="1:4" ht="15" x14ac:dyDescent="0.25">
      <c r="A103" s="4"/>
      <c r="B103" s="4"/>
      <c r="C103" s="5"/>
      <c r="D103" s="4"/>
    </row>
    <row r="104" spans="1:4" ht="15" x14ac:dyDescent="0.25">
      <c r="A104" s="4"/>
      <c r="B104" s="4"/>
      <c r="C104" s="5"/>
      <c r="D104" s="4"/>
    </row>
    <row r="105" spans="1:4" ht="15" x14ac:dyDescent="0.25">
      <c r="C105" s="8"/>
      <c r="D105" s="4"/>
    </row>
    <row r="106" spans="1:4" ht="15" x14ac:dyDescent="0.25">
      <c r="C106" s="5"/>
      <c r="D106" s="17"/>
    </row>
    <row r="107" spans="1:4" ht="15" x14ac:dyDescent="0.25">
      <c r="C107" s="8"/>
      <c r="D107" s="4"/>
    </row>
    <row r="108" spans="1:4" ht="15" x14ac:dyDescent="0.25">
      <c r="C108" s="10"/>
      <c r="D108" s="7"/>
    </row>
    <row r="110" spans="1:4" x14ac:dyDescent="0.2">
      <c r="D110" s="18"/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מאוחד</vt:lpstr>
      <vt:lpstr>כללי</vt:lpstr>
      <vt:lpstr>ללא מניות</vt:lpstr>
      <vt:lpstr>מניות</vt:lpstr>
      <vt:lpstr>עד 15 אחוז מניות</vt:lpstr>
      <vt:lpstr>פרוט עמלות והוצאות</vt:lpstr>
      <vt:lpstr>פרוט עמלות ניהול חיצוני</vt:lpstr>
      <vt:lpstr>כללי!WPrint_Area_W</vt:lpstr>
      <vt:lpstr>'ללא מניות'!WPrint_Area_W</vt:lpstr>
      <vt:lpstr>מניות!WPrint_Area_W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Shiran</cp:lastModifiedBy>
  <cp:lastPrinted>2018-05-07T10:06:59Z</cp:lastPrinted>
  <dcterms:created xsi:type="dcterms:W3CDTF">2017-08-03T06:46:24Z</dcterms:created>
  <dcterms:modified xsi:type="dcterms:W3CDTF">2022-03-03T08:17:57Z</dcterms:modified>
</cp:coreProperties>
</file>