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2\"/>
    </mc:Choice>
  </mc:AlternateContent>
  <xr:revisionPtr revIDLastSave="0" documentId="8_{64F88A18-A69C-475A-A354-98A57801E34D}" xr6:coauthVersionLast="47" xr6:coauthVersionMax="47" xr10:uidLastSave="{00000000-0000-0000-0000-000000000000}"/>
  <bookViews>
    <workbookView xWindow="-108" yWindow="-108" windowWidth="23256" windowHeight="12576" tabRatio="871" activeTab="5"/>
  </bookViews>
  <sheets>
    <sheet name="מאוחד" sheetId="1" r:id="rId1"/>
    <sheet name="כללי" sheetId="6" r:id="rId2"/>
    <sheet name="ללא מניות" sheetId="7" r:id="rId3"/>
    <sheet name="מניות" sheetId="8" r:id="rId4"/>
    <sheet name="עד 15 אחוז מניות" sheetId="9" r:id="rId5"/>
    <sheet name="הלכתי הלכה יהודית" sheetId="10" r:id="rId6"/>
    <sheet name="פרוט עמלות והוצאות" sheetId="2" r:id="rId7"/>
    <sheet name="פרוט עמלות ניהול חיצוני" sheetId="3" r:id="rId8"/>
  </sheets>
  <definedNames>
    <definedName name="_xlnm.Print_Area" localSheetId="1">כללי!$C$1:$D$37</definedName>
    <definedName name="_xlnm.Print_Area" localSheetId="2">'ללא מניות'!$A$1:$M$35</definedName>
    <definedName name="_xlnm.Print_Area" localSheetId="0">מאוחד!$A$1:$S$37</definedName>
    <definedName name="_xlnm.Print_Area" localSheetId="3">מניות!$B$1:$M$38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19" i="6" s="1"/>
  <c r="D19" i="1" s="1"/>
  <c r="D21" i="3"/>
  <c r="D37" i="9"/>
  <c r="D37" i="8"/>
  <c r="D18" i="6"/>
  <c r="D18" i="1" s="1"/>
  <c r="D21" i="2"/>
  <c r="D98" i="3"/>
  <c r="D82" i="3"/>
  <c r="D38" i="10"/>
  <c r="D37" i="10" s="1"/>
  <c r="D38" i="9"/>
  <c r="D38" i="8"/>
  <c r="D38" i="7"/>
  <c r="D37" i="7" s="1"/>
  <c r="D38" i="6"/>
  <c r="D37" i="6" s="1"/>
  <c r="D37" i="1" s="1"/>
  <c r="D23" i="1"/>
  <c r="D25" i="1"/>
  <c r="D71" i="3"/>
  <c r="D72" i="3"/>
  <c r="D100" i="3" s="1"/>
  <c r="D16" i="8"/>
  <c r="D6" i="2"/>
  <c r="D24" i="1"/>
  <c r="D22" i="1"/>
  <c r="D9" i="1"/>
  <c r="D7" i="1"/>
  <c r="D31" i="2"/>
  <c r="D32" i="2"/>
  <c r="D49" i="2" s="1"/>
  <c r="D5" i="1"/>
  <c r="D4" i="1"/>
  <c r="D16" i="10"/>
  <c r="D31" i="10" s="1"/>
  <c r="D35" i="10" s="1"/>
  <c r="D11" i="10"/>
  <c r="D7" i="10"/>
  <c r="D3" i="10"/>
  <c r="D16" i="9"/>
  <c r="D31" i="9" s="1"/>
  <c r="D35" i="9" s="1"/>
  <c r="D11" i="9"/>
  <c r="D7" i="9"/>
  <c r="D3" i="9"/>
  <c r="D7" i="6"/>
  <c r="D3" i="6"/>
  <c r="E52" i="2"/>
  <c r="F52" i="2"/>
  <c r="G52" i="2"/>
  <c r="D27" i="1"/>
  <c r="D11" i="1"/>
  <c r="D20" i="1"/>
  <c r="D21" i="1"/>
  <c r="D27" i="6"/>
  <c r="D11" i="6"/>
  <c r="D27" i="7"/>
  <c r="D16" i="7"/>
  <c r="D34" i="7" s="1"/>
  <c r="D11" i="7"/>
  <c r="D31" i="7" s="1"/>
  <c r="D35" i="7" s="1"/>
  <c r="D7" i="7"/>
  <c r="D3" i="7"/>
  <c r="D27" i="8"/>
  <c r="D11" i="8"/>
  <c r="D31" i="8" s="1"/>
  <c r="D35" i="8" s="1"/>
  <c r="D7" i="8"/>
  <c r="D3" i="8"/>
  <c r="D65" i="3"/>
  <c r="D34" i="8"/>
  <c r="D99" i="3"/>
  <c r="D22" i="2"/>
  <c r="D3" i="1"/>
  <c r="D17" i="6"/>
  <c r="D17" i="1" s="1"/>
  <c r="D16" i="1" s="1"/>
  <c r="D50" i="2" l="1"/>
  <c r="D101" i="3"/>
  <c r="D31" i="1"/>
  <c r="D35" i="1" s="1"/>
  <c r="D16" i="6"/>
  <c r="D34" i="10"/>
  <c r="D38" i="1"/>
  <c r="D34" i="1" s="1"/>
  <c r="D34" i="9"/>
  <c r="D31" i="6" l="1"/>
  <c r="D35" i="6" s="1"/>
  <c r="D34" i="6"/>
</calcChain>
</file>

<file path=xl/sharedStrings.xml><?xml version="1.0" encoding="utf-8"?>
<sst xmlns="http://schemas.openxmlformats.org/spreadsheetml/2006/main" count="341" uniqueCount="164">
  <si>
    <t>תאור</t>
  </si>
  <si>
    <t>אלפי ש''ח</t>
  </si>
  <si>
    <t>1. סה"כ עמלות קניה ומכירה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</si>
  <si>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</si>
  <si>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</si>
  <si>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</si>
  <si>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</si>
  <si>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4. סה"כ עמלות ניהול חיצוני</t>
  </si>
  <si>
    <t>5. סה"כ הוצאות אחרות</t>
  </si>
  <si>
    <t>א. סך הוצאות בעד ניהול תביעות</t>
  </si>
  <si>
    <t>ב. סך הוצאות בעד מתן משכנתאות</t>
  </si>
  <si>
    <t>7. שיעור הוצאות ישירות</t>
  </si>
  <si>
    <t>ברוקרז-עמלות קניה ומכירה בגין עסקאות בני"ע סחירים</t>
  </si>
  <si>
    <t>צדדים קשורים</t>
  </si>
  <si>
    <t>סה"כ לצדדים קשורים</t>
  </si>
  <si>
    <t>צדדים שאינם קשורים</t>
  </si>
  <si>
    <t>פועלים סהר</t>
  </si>
  <si>
    <t>סה"כ לצדדים שאינם קשורים</t>
  </si>
  <si>
    <t>סך עמלות ברוקרז</t>
  </si>
  <si>
    <t>עמלות קסטודיאן</t>
  </si>
  <si>
    <t>קסטודיאן א</t>
  </si>
  <si>
    <t>קסטודיאן ב</t>
  </si>
  <si>
    <t>אחרים</t>
  </si>
  <si>
    <t>סך עמלות קסטודיאן</t>
  </si>
  <si>
    <t>הוצאות הנובעת מהשקעה בני"ע לא סחירים או ממתן הלוואה</t>
  </si>
  <si>
    <t>סך הוצאות הנובעות מהשקעה בני"ע לא סחירים וממתן הלוואה</t>
  </si>
  <si>
    <t>הוצאה הנובעת מהשקעה בזכויות במקרקעין</t>
  </si>
  <si>
    <t>גוף/יחיד א</t>
  </si>
  <si>
    <t>גוף/יחיד ב</t>
  </si>
  <si>
    <t>סך הוצאות הנובעות מהשקעה בזכויות במקרקעין</t>
  </si>
  <si>
    <t>הוצאה הנובעת בעד ניהול תביעה או תובנה</t>
  </si>
  <si>
    <t>סך הוצאות הנובעות בעד ניהול תביעה או תובנה</t>
  </si>
  <si>
    <t>הוצאה הנובעת ממתן משכנתא</t>
  </si>
  <si>
    <t>סך הוצאות בעד מתן משכנתאות</t>
  </si>
  <si>
    <t>סך הכול עמלות והוצאות</t>
  </si>
  <si>
    <t>תשלום הנובע מהשקעה בקרנות השקעה בישראלים</t>
  </si>
  <si>
    <t>פרוט מהשקעות בקרנות השקעה בישראל</t>
  </si>
  <si>
    <t>סך תשלומים הנובעים מהשקעה בקרנות השקעה בישראלים</t>
  </si>
  <si>
    <t>תשלום הנובע מהשקעה בקרנות השקעה בחו"ל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</si>
  <si>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</si>
  <si>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</si>
  <si>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</si>
  <si>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</si>
  <si>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סך תשלומים למנהלי תיקים זרים</t>
  </si>
  <si>
    <t>תשלום בגין השקעה בקרנות נאמנות</t>
  </si>
  <si>
    <t>סה"כ קרן נאמנות ישראלים</t>
  </si>
  <si>
    <t>קרן חוץ</t>
  </si>
  <si>
    <t>סה"כ קרנות נאמנות חוץ</t>
  </si>
  <si>
    <t>סך תשלומים בגין השקעה בקרנות נאמנות</t>
  </si>
  <si>
    <t>תשלום בגין השקעה בתעודות סל</t>
  </si>
  <si>
    <t>תעודות סל ישראלים</t>
  </si>
  <si>
    <t>תעודות סל זרה</t>
  </si>
  <si>
    <t>סה"כ תעודות סל זרות</t>
  </si>
  <si>
    <t>סך תשלומים בגין השקעה בתעודות סל</t>
  </si>
  <si>
    <t>סך הכול עמלות ניהול חיצוני</t>
  </si>
  <si>
    <t>א. סך עמלות ברוקראז לצדדים קשורים</t>
  </si>
  <si>
    <t>ב. סך עמלות ברוקראז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</si>
  <si>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</si>
  <si>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</si>
  <si>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</si>
  <si>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</si>
  <si>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6. סה"כ הוצאות ישירות (סיכום סעיפים 1 עד 5)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</si>
  <si>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</si>
  <si>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</si>
  <si>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IBI CCF</t>
  </si>
  <si>
    <t xml:space="preserve">פרוט מהשקעות בקרנות השקעה בחו"ל </t>
  </si>
  <si>
    <t>פרוט מהשקעות בקרנות השקעה בחו"ל - צד קשור</t>
  </si>
  <si>
    <t>קרן נאמנות ישראלים - צד קשור</t>
  </si>
  <si>
    <t>8. יתרת נכסים ממוצעת באלפי ₪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</si>
  <si>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</si>
  <si>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</si>
  <si>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</si>
  <si>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</si>
  <si>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</si>
  <si>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</si>
  <si>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</si>
  <si>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</si>
  <si>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 xml:space="preserve"> יתרת נכסים ממוצעת באלפי ₪</t>
  </si>
  <si>
    <t>סה"כ תעודות סל ישראליות</t>
  </si>
  <si>
    <t>Alto II</t>
  </si>
  <si>
    <t>Alto III</t>
  </si>
  <si>
    <t>Macquarie</t>
  </si>
  <si>
    <t>Moneta</t>
  </si>
  <si>
    <t>SOMV II</t>
  </si>
  <si>
    <t>Mideal</t>
  </si>
  <si>
    <t>Forma</t>
  </si>
  <si>
    <t>Hamilton 2016</t>
  </si>
  <si>
    <t>Sphera Healthcare</t>
  </si>
  <si>
    <t>לאומי</t>
  </si>
  <si>
    <t>בנק לאומי</t>
  </si>
  <si>
    <t>OPENHEIMER</t>
  </si>
  <si>
    <t>Klirmark Fund III</t>
  </si>
  <si>
    <t>יסודות נדלן ג</t>
  </si>
  <si>
    <t>PGSF VI  פנתאון</t>
  </si>
  <si>
    <t>PGCO  IV  פנתאון</t>
  </si>
  <si>
    <t>HarbourVest Co Invest  V</t>
  </si>
  <si>
    <t>מיטב 5018</t>
  </si>
  <si>
    <t>ברוקר פועלים</t>
  </si>
  <si>
    <t>ברוקר אקסלנס</t>
  </si>
  <si>
    <t>OSCAR GRUSS-14</t>
  </si>
  <si>
    <t>קסם קרנות נאמנות בע"מ</t>
  </si>
  <si>
    <t>הראל קרנות נאמנות בע"מ</t>
  </si>
  <si>
    <t>BlackRock Inc</t>
  </si>
  <si>
    <t>State Street Corp</t>
  </si>
  <si>
    <t>HSBC Holdings PLC</t>
  </si>
  <si>
    <t>Vanguard Group</t>
  </si>
  <si>
    <t>מיטב תכלית קרנות נאמנות בע"מ</t>
  </si>
  <si>
    <t>HarbourVest Dover  X</t>
  </si>
  <si>
    <t>Electra I</t>
  </si>
  <si>
    <t>Fortisimo V</t>
  </si>
  <si>
    <t>Noy 1</t>
  </si>
  <si>
    <t>Noy 2</t>
  </si>
  <si>
    <t>Kedma  III</t>
  </si>
  <si>
    <t>Alpha OPP</t>
  </si>
  <si>
    <t>Brosh</t>
  </si>
  <si>
    <t>Noked  OPP</t>
  </si>
  <si>
    <t>Sphera NIS</t>
  </si>
  <si>
    <t>Alpha</t>
  </si>
  <si>
    <t>Sphera small cap</t>
  </si>
  <si>
    <t>First Trust Portfolios</t>
  </si>
  <si>
    <t>LYXOR ETF</t>
  </si>
  <si>
    <t>Electra Capital PM Feeder 4</t>
  </si>
  <si>
    <t>Bain Capital DSS 2019</t>
  </si>
  <si>
    <t>ברוקר IBI</t>
  </si>
  <si>
    <t>Ami Opportunities (APAX)</t>
  </si>
  <si>
    <t>IIF IV  (תשי 4)</t>
  </si>
  <si>
    <t>אי בי אי ניהול קרנות נאמנות בע"מ</t>
  </si>
  <si>
    <t>Global X Management Co LLc</t>
  </si>
  <si>
    <t>CREDIT SUISSE</t>
  </si>
  <si>
    <t>DB x TRACKERS</t>
  </si>
  <si>
    <t>Hamilton Strategic Opp 2020 VI</t>
  </si>
  <si>
    <t>Pitango Growth  II</t>
  </si>
  <si>
    <t>מגדל קרנות נאמנות בע"מ</t>
  </si>
  <si>
    <t>מור ניהול קרנות נאמנות בע"מ</t>
  </si>
  <si>
    <t>EQT Infrastructure V (יורו)</t>
  </si>
  <si>
    <t>Insight Partners XII</t>
  </si>
  <si>
    <t>יתרת נכסים לסוף שנה קודמת</t>
  </si>
  <si>
    <t>ברוקר פסגות</t>
  </si>
  <si>
    <t>ברוקר דיסקונט</t>
  </si>
  <si>
    <t>ברוקר זר</t>
  </si>
  <si>
    <t>APS Fund SICAV - APS China A S</t>
  </si>
  <si>
    <t>CIFC Senior Secured Corporate</t>
  </si>
  <si>
    <t xml:space="preserve">Invesco investment </t>
  </si>
  <si>
    <t>מגדל שוקי הון (1965) בע"מ</t>
  </si>
  <si>
    <t>פסגות קרנות נאמנות בע"מ</t>
  </si>
  <si>
    <t>Societe Generale</t>
  </si>
  <si>
    <t>SXLE LN</t>
  </si>
  <si>
    <t>AMUNDI ETF (ישן)</t>
  </si>
  <si>
    <t>IBI Pillar Gatingen</t>
  </si>
  <si>
    <t>פאגאיה Auto loans</t>
  </si>
  <si>
    <t>פאגאיה אופורטוניטי</t>
  </si>
  <si>
    <t>RPS</t>
  </si>
  <si>
    <t>Viola Credit VI</t>
  </si>
  <si>
    <t>Spider</t>
  </si>
  <si>
    <t xml:space="preserve">  החברה ניהול קרן השתלמות לעובדי המדינה בע"מ  - מאוחד  סך התשלומים ששולמו בגין כל סוג של הוצאה ישירה לשנה המסתיימת ביום : 31/12/2022       נספח 1 </t>
  </si>
  <si>
    <t xml:space="preserve">  החברה ניהול קרן השתלמות לעובדי המדינה בע"מ  -כללי  סך התשלומים ששולמו בגין כל סוג של הוצאה ישירה לשנה המסתיימת ביום : 31/12/2022       נספח 1 </t>
  </si>
  <si>
    <t xml:space="preserve">  החברה ניהול קרן השתלמות לעובדי המדינה בע"מ  -מניות סך התשלומים ששולמו בגין כל סוג של הוצאה ישירה לשנה המסתיימת ביום : 31/12/2022       נספח 1 </t>
  </si>
  <si>
    <t xml:space="preserve">  החברה ניהול קרן השתלמות לעובדי המדינה בע"מ  -עד 15 אחוז מניות  סך התשלומים ששולמו בגין כל סוג של הוצאה ישירה לשנה המסתיימת ביום : 31/12/2022      נספח 1 </t>
  </si>
  <si>
    <t xml:space="preserve">  החברה ניהול קרן השתלמות לעובדי המדינה בע"מ  -הלכתי הלכה יהודית  סך התשלומים ששולמו בגין כל סוג של הוצאה ישירה לשנה המסתיימת ביום : 31/12/2022      נספח 1 </t>
  </si>
  <si>
    <t xml:space="preserve"> החברה ניהול קרן השתלמות לעובדי המדינה בע"מ   סך התשלומים ששולמו בגין כל סוג של הוצאה ישירה לשנה המסתיימת ביום : 31/12/2022      נספח 2 </t>
  </si>
  <si>
    <t xml:space="preserve">  החברה ניהול קרן השתלמות לעובדי המדינה בע"מ    סך התשלומים ששולמו בגין כל סוג של הוצאה ישירה לשנה המסתיימת ביום : 31/12/2022       נספח 3 </t>
  </si>
  <si>
    <t>500UFP EQUITY</t>
  </si>
  <si>
    <t>Hamilton Strategic Opp VII</t>
  </si>
  <si>
    <t>Arbel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</si>
</sst>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71" formatCode="_(* #,##0.00_);_(* \(#,##0.00\);_(* &quot;-&quot;??_);_(@_)"/>
    <numFmt numFmtId="172" formatCode="&quot;$&quot;#,##0.00_);[Red]\(&quot;$&quot;#,##0.00\)"/>
    <numFmt numFmtId="174" formatCode="_(&quot;$&quot;* #,##0.00_);_(&quot;$&quot;* \(#,##0.00\);_(&quot;$&quot;* &quot;-&quot;??_);_(@_)"/>
    <numFmt numFmtId="175" formatCode="_(* #,##0.0_);_(* \(#,##0.0\);_(* &quot;-&quot;??_);_(@_)"/>
    <numFmt numFmtId="176" formatCode="_(* #,##0_);_(* \(#,##0\);_(* &quot;-&quot;??_);_(@_)"/>
    <numFmt numFmtId="177" formatCode="0.000"/>
    <numFmt numFmtId="178" formatCode="0.000%"/>
    <numFmt numFmtId="179" formatCode="_ * #,##0.0_ ;_ * \-#,##0.0_ ;_ * &quot;-&quot;??_ ;_ @_ "/>
    <numFmt numFmtId="180" formatCode="_-* #,##0_-;\-* #,##0_-;_-* &quot;-&quot;_-;_-@_-"/>
    <numFmt numFmtId="181" formatCode="[Red]0%\ "/>
    <numFmt numFmtId="182" formatCode="[Blue]0%"/>
    <numFmt numFmtId="183" formatCode="&quot;$&quot;#,##0.00\ \ "/>
    <numFmt numFmtId="184" formatCode="#,##0.0%;\-#,##0.0%;&quot;- &quot;"/>
    <numFmt numFmtId="185" formatCode="_ &quot;$&quot;\ * #,##0_ ;_ &quot;$&quot;\ * \-#,##0_ ;_ &quot;$&quot;\ * &quot;-&quot;_ ;_ @_ "/>
    <numFmt numFmtId="186" formatCode="General_)"/>
    <numFmt numFmtId="187" formatCode="_ * #,##0.00_)&quot;£&quot;_ ;_ * \(#,##0.00\)&quot;£&quot;_ ;_ * &quot;-&quot;??_)&quot;£&quot;_ ;_ @_ "/>
    <numFmt numFmtId="188" formatCode="_ * #,##0.00_)_£_ ;_ * \(#,##0.00\)_£_ ;_ * &quot;-&quot;??_)_£_ ;_ @_ "/>
    <numFmt numFmtId="189" formatCode="_-* #,##0.00_-;\-* #,##0.00_-;_-* &quot;-&quot;??_-;_-@_-"/>
    <numFmt numFmtId="190" formatCode="#,##0.0;\-#,##0.0;&quot;-&quot;"/>
    <numFmt numFmtId="191" formatCode="_-&quot;$&quot;* #,##0_-;\-&quot;$&quot;* #,##0_-;_-&quot;$&quot;* &quot;-&quot;_-;_-@_-"/>
    <numFmt numFmtId="192" formatCode="_-&quot;£&quot;* #,##0_-;\-&quot;£&quot;* #,##0_-;_-&quot;£&quot;* &quot;-&quot;_-;_-@_-"/>
    <numFmt numFmtId="193" formatCode="0.00_)"/>
    <numFmt numFmtId="194" formatCode="_-* #,##0\ _F_-;\-* #,##0\ _F_-;_-* &quot;-&quot;\ _F_-;_-@_-"/>
    <numFmt numFmtId="195" formatCode="[Blue]0.0%;[Blue]\(0.0%\)"/>
    <numFmt numFmtId="196" formatCode="#,##0;\-#,##0;&quot;-&quot;"/>
    <numFmt numFmtId="197" formatCode="#,##0&quot;%&quot;"/>
    <numFmt numFmtId="198" formatCode="#,##0\ &quot;F&quot;;[Red]\-#,##0\ &quot;F&quot;"/>
    <numFmt numFmtId="199" formatCode="#,##0.00\ &quot;F&quot;;\-#,##0.00\ &quot;F&quot;"/>
    <numFmt numFmtId="200" formatCode="0%\ "/>
  </numFmts>
  <fonts count="68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8"/>
      <name val="Times New Roman"/>
      <family val="1"/>
    </font>
    <font>
      <sz val="8"/>
      <name val="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name val="Book Antiqua"/>
      <family val="1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0"/>
      <color indexed="9"/>
      <name val="Arial"/>
      <family val="2"/>
    </font>
    <font>
      <sz val="11"/>
      <name val="Helv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b/>
      <sz val="12"/>
      <color rgb="FF000000"/>
      <name val="David"/>
      <family val="2"/>
      <charset val="177"/>
    </font>
    <font>
      <sz val="11"/>
      <color rgb="FF000000"/>
      <name val="Arial"/>
      <family val="2"/>
    </font>
    <font>
      <b/>
      <sz val="9"/>
      <color rgb="FF0000FF"/>
      <name val="Arial"/>
      <family val="2"/>
      <scheme val="minor"/>
    </font>
    <font>
      <b/>
      <sz val="11"/>
      <color rgb="FF0070C0"/>
      <name val="Calibri"/>
      <family val="2"/>
    </font>
    <font>
      <sz val="11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23" fillId="0" borderId="0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1" fontId="2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83" fontId="24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184" fontId="24" fillId="0" borderId="0" applyFill="0" applyBorder="0" applyAlignment="0"/>
    <xf numFmtId="0" fontId="26" fillId="3" borderId="0" applyNumberFormat="0" applyBorder="0" applyAlignment="0" applyProtection="0"/>
    <xf numFmtId="0" fontId="3" fillId="0" borderId="0" applyFont="0" applyFill="0" applyBorder="0" applyAlignment="0" applyProtection="0"/>
    <xf numFmtId="0" fontId="5" fillId="0" borderId="0"/>
    <xf numFmtId="38" fontId="27" fillId="0" borderId="0" applyFill="0" applyBorder="0" applyAlignment="0" applyProtection="0"/>
    <xf numFmtId="0" fontId="23" fillId="0" borderId="0" applyFill="0" applyBorder="0" applyAlignment="0"/>
    <xf numFmtId="185" fontId="28" fillId="0" borderId="0" applyFill="0" applyBorder="0" applyAlignment="0"/>
    <xf numFmtId="186" fontId="29" fillId="0" borderId="0" applyFill="0" applyBorder="0" applyAlignment="0"/>
    <xf numFmtId="177" fontId="29" fillId="0" borderId="0" applyFill="0" applyBorder="0" applyAlignment="0"/>
    <xf numFmtId="41" fontId="28" fillId="0" borderId="0" applyFill="0" applyBorder="0" applyAlignment="0"/>
    <xf numFmtId="187" fontId="3" fillId="0" borderId="0" applyFill="0" applyBorder="0" applyAlignment="0"/>
    <xf numFmtId="187" fontId="3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0" fontId="30" fillId="20" borderId="1" applyNumberFormat="0" applyAlignment="0" applyProtection="0"/>
    <xf numFmtId="0" fontId="31" fillId="21" borderId="2" applyNumberFormat="0" applyAlignment="0" applyProtection="0"/>
    <xf numFmtId="171" fontId="56" fillId="0" borderId="0" applyFont="0" applyFill="0" applyBorder="0" applyAlignment="0" applyProtection="0"/>
    <xf numFmtId="185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/>
    <xf numFmtId="171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6" fontId="29" fillId="0" borderId="0" applyFont="0" applyFill="0" applyBorder="0" applyAlignment="0" applyProtection="0"/>
    <xf numFmtId="44" fontId="57" fillId="0" borderId="0" applyFont="0" applyFill="0" applyBorder="0" applyAlignment="0" applyProtection="0"/>
    <xf numFmtId="14" fontId="33" fillId="0" borderId="0" applyFill="0" applyBorder="0" applyAlignment="0"/>
    <xf numFmtId="38" fontId="27" fillId="0" borderId="3">
      <alignment vertical="center"/>
    </xf>
    <xf numFmtId="185" fontId="28" fillId="0" borderId="0" applyFill="0" applyBorder="0" applyAlignment="0"/>
    <xf numFmtId="186" fontId="29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38" fontId="4" fillId="22" borderId="0" applyNumberFormat="0" applyBorder="0" applyAlignment="0" applyProtection="0"/>
    <xf numFmtId="38" fontId="4" fillId="22" borderId="0" applyNumberFormat="0" applyBorder="0" applyAlignment="0" applyProtection="0"/>
    <xf numFmtId="0" fontId="36" fillId="0" borderId="4" applyNumberFormat="0" applyAlignment="0" applyProtection="0">
      <alignment horizontal="left" vertical="center"/>
    </xf>
    <xf numFmtId="0" fontId="36" fillId="0" borderId="5">
      <alignment horizontal="left" vertical="center"/>
    </xf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10" fontId="4" fillId="23" borderId="9" applyNumberFormat="0" applyBorder="0" applyAlignment="0" applyProtection="0"/>
    <xf numFmtId="10" fontId="4" fillId="23" borderId="9" applyNumberFormat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41" fillId="0" borderId="0"/>
    <xf numFmtId="38" fontId="42" fillId="0" borderId="0"/>
    <xf numFmtId="38" fontId="43" fillId="0" borderId="0"/>
    <xf numFmtId="38" fontId="44" fillId="0" borderId="0"/>
    <xf numFmtId="0" fontId="45" fillId="0" borderId="0"/>
    <xf numFmtId="0" fontId="45" fillId="0" borderId="0"/>
    <xf numFmtId="172" fontId="27" fillId="0" borderId="0" applyFont="0" applyFill="0" applyBorder="0" applyAlignment="0" applyProtection="0"/>
    <xf numFmtId="192" fontId="24" fillId="0" borderId="0" applyFont="0" applyFill="0" applyBorder="0" applyAlignment="0" applyProtection="0"/>
    <xf numFmtId="185" fontId="28" fillId="0" borderId="0" applyFill="0" applyBorder="0" applyAlignment="0"/>
    <xf numFmtId="186" fontId="29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0" fontId="46" fillId="0" borderId="10" applyNumberFormat="0" applyFill="0" applyAlignment="0" applyProtection="0"/>
    <xf numFmtId="40" fontId="27" fillId="0" borderId="0" applyFont="0" applyFill="0" applyBorder="0" applyAlignment="0" applyProtection="0"/>
    <xf numFmtId="0" fontId="47" fillId="24" borderId="0" applyNumberFormat="0" applyBorder="0" applyAlignment="0" applyProtection="0"/>
    <xf numFmtId="193" fontId="4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25" borderId="11" applyNumberFormat="0" applyFont="0" applyAlignment="0" applyProtection="0"/>
    <xf numFmtId="0" fontId="49" fillId="20" borderId="12" applyNumberFormat="0" applyAlignment="0" applyProtection="0"/>
    <xf numFmtId="190" fontId="24" fillId="0" borderId="0" applyFill="0" applyBorder="0" applyAlignment="0"/>
    <xf numFmtId="9" fontId="56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3" fillId="0" borderId="0" applyFill="0" applyBorder="0" applyAlignment="0"/>
    <xf numFmtId="185" fontId="28" fillId="0" borderId="0" applyFill="0" applyBorder="0" applyAlignment="0"/>
    <xf numFmtId="186" fontId="29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0" fillId="0" borderId="13">
      <alignment horizontal="center"/>
    </xf>
    <xf numFmtId="3" fontId="27" fillId="0" borderId="0" applyFont="0" applyFill="0" applyBorder="0" applyAlignment="0" applyProtection="0"/>
    <xf numFmtId="0" fontId="27" fillId="26" borderId="0" applyNumberFormat="0" applyFont="0" applyBorder="0" applyAlignment="0" applyProtection="0"/>
    <xf numFmtId="0" fontId="51" fillId="27" borderId="0">
      <alignment horizontal="left"/>
      <protection locked="0"/>
    </xf>
    <xf numFmtId="195" fontId="24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" fontId="52" fillId="0" borderId="14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9" fontId="3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5" fillId="0" borderId="0" applyNumberForma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20" borderId="12" applyNumberFormat="0" applyAlignment="0" applyProtection="0"/>
    <xf numFmtId="0" fontId="18" fillId="20" borderId="12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</cellStyleXfs>
  <cellXfs count="98">
    <xf numFmtId="0" fontId="0" fillId="0" borderId="0" xfId="0"/>
    <xf numFmtId="0" fontId="0" fillId="0" borderId="0" xfId="0" applyAlignment="1">
      <alignment readingOrder="2"/>
    </xf>
    <xf numFmtId="0" fontId="58" fillId="0" borderId="0" xfId="0" applyFont="1" applyAlignment="1">
      <alignment readingOrder="2"/>
    </xf>
    <xf numFmtId="4" fontId="58" fillId="0" borderId="0" xfId="0" applyNumberFormat="1" applyFont="1" applyAlignment="1">
      <alignment readingOrder="2"/>
    </xf>
    <xf numFmtId="0" fontId="58" fillId="0" borderId="0" xfId="0" applyFont="1"/>
    <xf numFmtId="0" fontId="5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9" fillId="0" borderId="0" xfId="229" applyFont="1" applyFill="1" applyBorder="1" applyAlignment="1" applyProtection="1">
      <alignment horizontal="right" wrapText="1" readingOrder="2"/>
    </xf>
    <xf numFmtId="0" fontId="59" fillId="0" borderId="0" xfId="229" applyFont="1" applyFill="1" applyBorder="1" applyAlignment="1" applyProtection="1">
      <alignment horizontal="right" wrapText="1" indent="3" readingOrder="2"/>
    </xf>
    <xf numFmtId="10" fontId="58" fillId="0" borderId="0" xfId="300" applyNumberFormat="1" applyFont="1" applyAlignment="1">
      <alignment readingOrder="2"/>
    </xf>
    <xf numFmtId="176" fontId="0" fillId="0" borderId="0" xfId="0" applyNumberFormat="1"/>
    <xf numFmtId="171" fontId="58" fillId="0" borderId="0" xfId="113" applyFont="1" applyAlignment="1">
      <alignment readingOrder="2"/>
    </xf>
    <xf numFmtId="43" fontId="0" fillId="0" borderId="0" xfId="0" applyNumberFormat="1"/>
    <xf numFmtId="0" fontId="0" fillId="0" borderId="0" xfId="0" applyAlignment="1">
      <alignment horizontal="right"/>
    </xf>
    <xf numFmtId="0" fontId="58" fillId="0" borderId="0" xfId="0" applyFont="1" applyFill="1" applyAlignment="1">
      <alignment readingOrder="2"/>
    </xf>
    <xf numFmtId="0" fontId="5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0" borderId="0" xfId="0" applyFont="1" applyAlignment="1">
      <alignment horizontal="right"/>
    </xf>
    <xf numFmtId="3" fontId="58" fillId="0" borderId="0" xfId="0" applyNumberFormat="1" applyFont="1" applyAlignment="1">
      <alignment readingOrder="2"/>
    </xf>
    <xf numFmtId="3" fontId="58" fillId="0" borderId="0" xfId="0" applyNumberFormat="1" applyFont="1" applyFill="1"/>
    <xf numFmtId="0" fontId="0" fillId="0" borderId="0" xfId="0" applyAlignment="1">
      <alignment horizontal="right"/>
    </xf>
    <xf numFmtId="171" fontId="58" fillId="0" borderId="0" xfId="113" applyFont="1"/>
    <xf numFmtId="43" fontId="0" fillId="0" borderId="0" xfId="0" applyNumberFormat="1" applyAlignment="1">
      <alignment readingOrder="2"/>
    </xf>
    <xf numFmtId="3" fontId="0" fillId="0" borderId="0" xfId="0" applyNumberFormat="1" applyAlignment="1">
      <alignment readingOrder="2"/>
    </xf>
    <xf numFmtId="0" fontId="0" fillId="0" borderId="0" xfId="0" applyFill="1" applyAlignment="1">
      <alignment readingOrder="2"/>
    </xf>
    <xf numFmtId="3" fontId="58" fillId="0" borderId="0" xfId="0" applyNumberFormat="1" applyFont="1" applyFill="1" applyAlignment="1">
      <alignment readingOrder="2"/>
    </xf>
    <xf numFmtId="4" fontId="58" fillId="0" borderId="0" xfId="0" applyNumberFormat="1" applyFont="1" applyFill="1" applyAlignment="1">
      <alignment readingOrder="2"/>
    </xf>
    <xf numFmtId="10" fontId="58" fillId="0" borderId="0" xfId="300" applyNumberFormat="1" applyFont="1" applyFill="1" applyAlignment="1">
      <alignment readingOrder="2"/>
    </xf>
    <xf numFmtId="3" fontId="0" fillId="0" borderId="0" xfId="0" applyNumberFormat="1" applyFill="1" applyAlignment="1">
      <alignment readingOrder="2"/>
    </xf>
    <xf numFmtId="171" fontId="56" fillId="0" borderId="0" xfId="113" applyFont="1" applyAlignment="1">
      <alignment readingOrder="2"/>
    </xf>
    <xf numFmtId="44" fontId="0" fillId="0" borderId="0" xfId="0" applyNumberFormat="1" applyAlignment="1">
      <alignment readingOrder="2"/>
    </xf>
    <xf numFmtId="171" fontId="56" fillId="0" borderId="0" xfId="113" applyFont="1" applyAlignment="1">
      <alignment horizontal="right" readingOrder="2"/>
    </xf>
    <xf numFmtId="171" fontId="58" fillId="0" borderId="0" xfId="113" applyFont="1" applyAlignment="1">
      <alignment horizontal="right" readingOrder="2"/>
    </xf>
    <xf numFmtId="171" fontId="58" fillId="0" borderId="0" xfId="113" applyFont="1" applyFill="1" applyAlignment="1">
      <alignment horizontal="right" readingOrder="2"/>
    </xf>
    <xf numFmtId="10" fontId="58" fillId="0" borderId="0" xfId="300" applyNumberFormat="1" applyFont="1" applyAlignment="1">
      <alignment horizontal="right" readingOrder="2"/>
    </xf>
    <xf numFmtId="0" fontId="58" fillId="0" borderId="0" xfId="0" applyFont="1" applyAlignment="1">
      <alignment horizontal="right"/>
    </xf>
    <xf numFmtId="2" fontId="58" fillId="0" borderId="0" xfId="0" applyNumberFormat="1" applyFont="1" applyAlignment="1">
      <alignment readingOrder="2"/>
    </xf>
    <xf numFmtId="2" fontId="58" fillId="0" borderId="0" xfId="0" applyNumberFormat="1" applyFont="1" applyFill="1" applyAlignment="1">
      <alignment readingOrder="2"/>
    </xf>
    <xf numFmtId="0" fontId="0" fillId="0" borderId="0" xfId="0" applyAlignment="1">
      <alignment horizontal="right"/>
    </xf>
    <xf numFmtId="43" fontId="58" fillId="0" borderId="0" xfId="0" applyNumberFormat="1" applyFont="1" applyAlignment="1">
      <alignment readingOrder="2"/>
    </xf>
    <xf numFmtId="178" fontId="58" fillId="0" borderId="0" xfId="300" applyNumberFormat="1" applyFont="1" applyAlignment="1">
      <alignment readingOrder="2"/>
    </xf>
    <xf numFmtId="1" fontId="58" fillId="0" borderId="0" xfId="0" applyNumberFormat="1" applyFont="1" applyFill="1" applyAlignment="1">
      <alignment readingOrder="2"/>
    </xf>
    <xf numFmtId="43" fontId="0" fillId="0" borderId="0" xfId="0" applyNumberFormat="1" applyFill="1"/>
    <xf numFmtId="171" fontId="58" fillId="0" borderId="0" xfId="113" applyFont="1" applyFill="1" applyAlignment="1">
      <alignment readingOrder="2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179" fontId="60" fillId="0" borderId="0" xfId="113" applyNumberFormat="1" applyFont="1" applyFill="1" applyBorder="1"/>
    <xf numFmtId="171" fontId="60" fillId="0" borderId="0" xfId="113" applyNumberFormat="1" applyFont="1" applyFill="1" applyBorder="1" applyAlignment="1"/>
    <xf numFmtId="0" fontId="0" fillId="0" borderId="0" xfId="0" applyAlignment="1">
      <alignment horizontal="right"/>
    </xf>
    <xf numFmtId="171" fontId="56" fillId="0" borderId="0" xfId="113" applyFont="1"/>
    <xf numFmtId="171" fontId="56" fillId="0" borderId="0" xfId="113" applyFont="1" applyFill="1"/>
    <xf numFmtId="43" fontId="60" fillId="0" borderId="0" xfId="113" applyNumberFormat="1" applyFont="1" applyFill="1" applyBorder="1"/>
    <xf numFmtId="4" fontId="0" fillId="0" borderId="0" xfId="0" applyNumberFormat="1" applyFont="1"/>
    <xf numFmtId="0" fontId="0" fillId="0" borderId="0" xfId="0" applyAlignment="1">
      <alignment horizontal="right"/>
    </xf>
    <xf numFmtId="171" fontId="56" fillId="0" borderId="0" xfId="113" applyFont="1"/>
    <xf numFmtId="0" fontId="61" fillId="0" borderId="0" xfId="0" applyFont="1" applyFill="1" applyBorder="1" applyAlignment="1">
      <alignment horizontal="right"/>
    </xf>
    <xf numFmtId="171" fontId="61" fillId="0" borderId="0" xfId="0" applyNumberFormat="1" applyFont="1" applyFill="1" applyBorder="1" applyAlignment="1"/>
    <xf numFmtId="0" fontId="60" fillId="0" borderId="0" xfId="0" applyFont="1" applyFill="1" applyBorder="1" applyAlignment="1">
      <alignment horizontal="right"/>
    </xf>
    <xf numFmtId="0" fontId="58" fillId="0" borderId="0" xfId="0" applyFont="1" applyFill="1" applyAlignment="1">
      <alignment horizontal="right"/>
    </xf>
    <xf numFmtId="0" fontId="0" fillId="0" borderId="0" xfId="0" applyFont="1" applyFill="1" applyAlignment="1">
      <alignment readingOrder="2"/>
    </xf>
    <xf numFmtId="171" fontId="56" fillId="0" borderId="0" xfId="113" applyFont="1" applyFill="1" applyAlignment="1">
      <alignment horizontal="right" readingOrder="2"/>
    </xf>
    <xf numFmtId="43" fontId="0" fillId="0" borderId="0" xfId="0" applyNumberFormat="1" applyFont="1" applyFill="1" applyAlignment="1">
      <alignment readingOrder="2"/>
    </xf>
    <xf numFmtId="171" fontId="56" fillId="0" borderId="0" xfId="113" applyFont="1" applyFill="1" applyAlignment="1">
      <alignment readingOrder="2"/>
    </xf>
    <xf numFmtId="43" fontId="0" fillId="0" borderId="0" xfId="0" applyNumberFormat="1" applyFill="1" applyAlignment="1">
      <alignment readingOrder="2"/>
    </xf>
    <xf numFmtId="2" fontId="58" fillId="0" borderId="0" xfId="0" applyNumberFormat="1" applyFont="1" applyFill="1" applyAlignment="1">
      <alignment horizontal="right" readingOrder="2"/>
    </xf>
    <xf numFmtId="0" fontId="0" fillId="0" borderId="0" xfId="0" applyAlignment="1">
      <alignment horizontal="right"/>
    </xf>
    <xf numFmtId="171" fontId="58" fillId="0" borderId="0" xfId="0" applyNumberFormat="1" applyFont="1" applyFill="1" applyAlignment="1">
      <alignment horizontal="right" readingOrder="2"/>
    </xf>
    <xf numFmtId="43" fontId="61" fillId="0" borderId="0" xfId="0" applyNumberFormat="1" applyFont="1" applyFill="1" applyBorder="1" applyAlignment="1">
      <alignment horizontal="right"/>
    </xf>
    <xf numFmtId="4" fontId="62" fillId="0" borderId="0" xfId="0" applyNumberFormat="1" applyFont="1"/>
    <xf numFmtId="171" fontId="56" fillId="0" borderId="0" xfId="113" applyFont="1" applyFill="1" applyAlignment="1">
      <alignment readingOrder="2"/>
    </xf>
    <xf numFmtId="179" fontId="60" fillId="0" borderId="0" xfId="113" applyNumberFormat="1" applyFont="1" applyFill="1" applyBorder="1" applyAlignment="1">
      <alignment horizontal="right" readingOrder="2"/>
    </xf>
    <xf numFmtId="1" fontId="58" fillId="0" borderId="0" xfId="0" applyNumberFormat="1" applyFont="1" applyAlignment="1">
      <alignment readingOrder="2"/>
    </xf>
    <xf numFmtId="171" fontId="0" fillId="0" borderId="0" xfId="0" applyNumberFormat="1"/>
    <xf numFmtId="0" fontId="57" fillId="0" borderId="0" xfId="283"/>
    <xf numFmtId="0" fontId="57" fillId="0" borderId="0" xfId="284"/>
    <xf numFmtId="0" fontId="57" fillId="0" borderId="0" xfId="292"/>
    <xf numFmtId="0" fontId="0" fillId="0" borderId="0" xfId="0" applyAlignment="1">
      <alignment horizontal="right"/>
    </xf>
    <xf numFmtId="0" fontId="63" fillId="0" borderId="0" xfId="229" applyFont="1" applyFill="1" applyBorder="1" applyAlignment="1" applyProtection="1">
      <alignment horizontal="right"/>
    </xf>
    <xf numFmtId="0" fontId="59" fillId="0" borderId="0" xfId="229" applyFont="1" applyFill="1" applyBorder="1" applyAlignment="1" applyProtection="1">
      <alignment wrapText="1" readingOrder="2"/>
    </xf>
    <xf numFmtId="171" fontId="64" fillId="0" borderId="0" xfId="113" applyNumberFormat="1" applyFont="1" applyFill="1" applyBorder="1" applyAlignment="1"/>
    <xf numFmtId="0" fontId="0" fillId="0" borderId="0" xfId="0" applyAlignment="1">
      <alignment horizontal="right"/>
    </xf>
    <xf numFmtId="171" fontId="63" fillId="0" borderId="0" xfId="229" applyNumberFormat="1" applyFont="1" applyFill="1" applyBorder="1" applyAlignment="1" applyProtection="1">
      <alignment horizontal="right"/>
    </xf>
    <xf numFmtId="2" fontId="63" fillId="0" borderId="0" xfId="229" applyNumberFormat="1" applyFont="1" applyFill="1" applyBorder="1" applyAlignment="1" applyProtection="1">
      <alignment horizontal="right"/>
    </xf>
    <xf numFmtId="43" fontId="63" fillId="0" borderId="0" xfId="229" applyNumberFormat="1" applyFont="1" applyFill="1" applyBorder="1" applyAlignment="1" applyProtection="1">
      <alignment horizontal="right"/>
    </xf>
    <xf numFmtId="4" fontId="65" fillId="0" borderId="0" xfId="0" applyNumberFormat="1" applyFont="1"/>
    <xf numFmtId="0" fontId="66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67" fillId="0" borderId="0" xfId="0" applyFont="1" applyFill="1" applyAlignment="1">
      <alignment horizontal="right"/>
    </xf>
    <xf numFmtId="171" fontId="67" fillId="0" borderId="0" xfId="113" applyFont="1" applyFill="1"/>
    <xf numFmtId="171" fontId="0" fillId="0" borderId="0" xfId="0" applyNumberFormat="1" applyFill="1"/>
    <xf numFmtId="0" fontId="0" fillId="0" borderId="0" xfId="0" applyFill="1"/>
    <xf numFmtId="0" fontId="58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5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06">
    <cellStyle name="(ऌଃȁ" xfId="1"/>
    <cellStyle name="_Balance_Sheet06-07after_audit_Entries-FINAL" xfId="2"/>
    <cellStyle name="_Balance_Sheet06-07after_audit_Entries-FINAL 2" xfId="3"/>
    <cellStyle name="_Balance_Sheet06-07after_audit_Entries-FINAL_Financials dated 14th february" xfId="4"/>
    <cellStyle name="_Balance_Sheet06-07after_audit_Entries-FINAL_Financials dated 14th february 2" xfId="5"/>
    <cellStyle name="_Balance_Sheet06-07after_audit_Entries-FINAL_Funds consolidation per client 21.4.2009" xfId="6"/>
    <cellStyle name="_Balance_Sheet06-07after_audit_Entries-FINAL_Funds consolidation per client 21.4.2009 2" xfId="7"/>
    <cellStyle name="_Balance_Sheet06-07after_audit_Entries-FINAL_Group Reporting Pack Buildcon" xfId="8"/>
    <cellStyle name="_Balance_Sheet06-07after_audit_Entries-FINAL_Group Reporting Pack Buildcon 2" xfId="9"/>
    <cellStyle name="_Balance_Sheet06-07after_audit_Entries-FINAL_India Fund consolidation 30 06 08_revised" xfId="10"/>
    <cellStyle name="_Balance_Sheet06-07after_audit_Entries-FINAL_India Fund consolidation 30 06 08_revised 2" xfId="11"/>
    <cellStyle name="_Balance_Sheet06-07after_audit_Entries-FINAL_Pack lands 27th August 2008" xfId="12"/>
    <cellStyle name="_Balance_Sheet06-07after_audit_Entries-FINAL_Pack lands 27th August 2008 2" xfId="13"/>
    <cellStyle name="_BINV" xfId="14"/>
    <cellStyle name="_Book6" xfId="15"/>
    <cellStyle name="_Book6 2" xfId="16"/>
    <cellStyle name="_NMS- Balance Sheet(2006-07)-final" xfId="17"/>
    <cellStyle name="_NMS- Balance Sheet(2006-07)-final 2" xfId="18"/>
    <cellStyle name="_NMS- Balance Sheet(2006-07)-final_Buildcon Financials Dec 08 dated 14th feb 2008" xfId="19"/>
    <cellStyle name="_NMS- Balance Sheet(2006-07)-final_Buildcon Financials Dec 08 dated 14th feb 2008 2" xfId="20"/>
    <cellStyle name="_NMS- Balance Sheet(2006-07)-final_Financials dated 14th february" xfId="21"/>
    <cellStyle name="_NMS- Balance Sheet(2006-07)-final_Financials dated 14th february 2" xfId="22"/>
    <cellStyle name="_NMS- Balance Sheet(2006-07)-final_Group Reporting Pack Buildcon" xfId="23"/>
    <cellStyle name="_NMS- Balance Sheet(2006-07)-final_Group Reporting Pack Buildcon 2" xfId="24"/>
    <cellStyle name="_NMS- Balance Sheet(2006-07)-final_Pack lands 27th August 2008" xfId="25"/>
    <cellStyle name="_NMS- Balance Sheet(2006-07)-final_Pack lands 27th August 2008 2" xfId="26"/>
    <cellStyle name="_PLDT" xfId="27"/>
    <cellStyle name="1.XLM" xfId="28"/>
    <cellStyle name="1.XLM 2" xfId="29"/>
    <cellStyle name="2_PLDT" xfId="30"/>
    <cellStyle name="2_PLDT 2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הדגשה1 2" xfId="38"/>
    <cellStyle name="20% - הדגשה1 3" xfId="39"/>
    <cellStyle name="20% - הדגשה2 2" xfId="40"/>
    <cellStyle name="20% - הדגשה2 3" xfId="41"/>
    <cellStyle name="20% - הדגשה3 2" xfId="42"/>
    <cellStyle name="20% - הדגשה3 3" xfId="43"/>
    <cellStyle name="20% - הדגשה4 2" xfId="44"/>
    <cellStyle name="20% - הדגשה4 3" xfId="45"/>
    <cellStyle name="20% - הדגשה5 2" xfId="46"/>
    <cellStyle name="20% - הדגשה5 3" xfId="47"/>
    <cellStyle name="20% - הדגשה6 2" xfId="48"/>
    <cellStyle name="20% - הדגשה6 3" xfId="49"/>
    <cellStyle name="3_BINV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40% - הדגשה1 2" xfId="57"/>
    <cellStyle name="40% - הדגשה1 3" xfId="58"/>
    <cellStyle name="40% - הדגשה2 2" xfId="59"/>
    <cellStyle name="40% - הדגשה2 3" xfId="60"/>
    <cellStyle name="40% - הדגשה3 2" xfId="61"/>
    <cellStyle name="40% - הדגשה3 3" xfId="62"/>
    <cellStyle name="40% - הדגשה4 2" xfId="63"/>
    <cellStyle name="40% - הדגשה4 3" xfId="64"/>
    <cellStyle name="40% - הדגשה5 2" xfId="65"/>
    <cellStyle name="40% - הדגשה5 3" xfId="66"/>
    <cellStyle name="40% - הדגשה6 2" xfId="67"/>
    <cellStyle name="40% - הדגשה6 3" xfId="68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הדגשה1 2" xfId="75"/>
    <cellStyle name="60% - הדגשה1 3" xfId="76"/>
    <cellStyle name="60% - הדגשה2 2" xfId="77"/>
    <cellStyle name="60% - הדגשה2 3" xfId="78"/>
    <cellStyle name="60% - הדגשה3 2" xfId="79"/>
    <cellStyle name="60% - הדגשה3 3" xfId="80"/>
    <cellStyle name="60% - הדגשה4 2" xfId="81"/>
    <cellStyle name="60% - הדגשה4 3" xfId="82"/>
    <cellStyle name="60% - הדגשה5 2" xfId="83"/>
    <cellStyle name="60% - הדגשה5 3" xfId="84"/>
    <cellStyle name="60% - הדגשה6 2" xfId="85"/>
    <cellStyle name="60% - הדגשה6 3" xfId="86"/>
    <cellStyle name="a [00]" xfId="87"/>
    <cellStyle name="a [00] 2" xfId="88"/>
    <cellStyle name="Accent1" xfId="89"/>
    <cellStyle name="Accent2" xfId="90"/>
    <cellStyle name="Accent3" xfId="91"/>
    <cellStyle name="Accent4" xfId="92"/>
    <cellStyle name="Accent5" xfId="93"/>
    <cellStyle name="Accent6" xfId="94"/>
    <cellStyle name="aroux" xfId="95"/>
    <cellStyle name="Bad" xfId="96"/>
    <cellStyle name="BINV_1" xfId="97"/>
    <cellStyle name="BoldRed" xfId="98"/>
    <cellStyle name="bution" xfId="99"/>
    <cellStyle name="bꢰÎˮb꫐_x001c__x001f_Calc Currency (2)_laroux_PLDT_3" xfId="100"/>
    <cellStyle name="Calc Currency (0)" xfId="101"/>
    <cellStyle name="Calc Currency (2)" xfId="102"/>
    <cellStyle name="Calc Percent (0)" xfId="103"/>
    <cellStyle name="Calc Percent (1)" xfId="104"/>
    <cellStyle name="Calc Percent (2)" xfId="105"/>
    <cellStyle name="Calc Percent (2) 2" xfId="106"/>
    <cellStyle name="Calc Units (0)" xfId="107"/>
    <cellStyle name="Calc Units (1)" xfId="108"/>
    <cellStyle name="Calc Units (1) 2" xfId="109"/>
    <cellStyle name="Calc Units (2)" xfId="110"/>
    <cellStyle name="Calculation" xfId="111"/>
    <cellStyle name="Check Cell" xfId="112"/>
    <cellStyle name="Comma" xfId="113" builtinId="3"/>
    <cellStyle name="Comma [00]" xfId="114"/>
    <cellStyle name="Comma 10" xfId="115"/>
    <cellStyle name="Comma 10 2" xfId="116"/>
    <cellStyle name="Comma 11" xfId="117"/>
    <cellStyle name="Comma 11 2" xfId="118"/>
    <cellStyle name="Comma 11 2 2" xfId="119"/>
    <cellStyle name="Comma 11 3" xfId="120"/>
    <cellStyle name="Comma 12" xfId="121"/>
    <cellStyle name="Comma 12 2" xfId="122"/>
    <cellStyle name="Comma 13" xfId="123"/>
    <cellStyle name="Comma 14" xfId="124"/>
    <cellStyle name="Comma 15" xfId="125"/>
    <cellStyle name="Comma 16" xfId="126"/>
    <cellStyle name="Comma 17" xfId="127"/>
    <cellStyle name="Comma 18" xfId="128"/>
    <cellStyle name="Comma 19" xfId="129"/>
    <cellStyle name="Comma 2" xfId="130"/>
    <cellStyle name="Comma 2 2" xfId="131"/>
    <cellStyle name="Comma 2 3" xfId="132"/>
    <cellStyle name="Comma 2 3 2" xfId="133"/>
    <cellStyle name="Comma 2 4" xfId="134"/>
    <cellStyle name="Comma 2 5" xfId="135"/>
    <cellStyle name="Comma 2_Buildcon Financials Dec 08 dated 14th feb 2008" xfId="136"/>
    <cellStyle name="Comma 20" xfId="137"/>
    <cellStyle name="Comma 21" xfId="138"/>
    <cellStyle name="Comma 22" xfId="139"/>
    <cellStyle name="Comma 23" xfId="140"/>
    <cellStyle name="Comma 3" xfId="141"/>
    <cellStyle name="Comma 3 2" xfId="142"/>
    <cellStyle name="Comma 3 3" xfId="143"/>
    <cellStyle name="Comma 4" xfId="144"/>
    <cellStyle name="Comma 4 2" xfId="145"/>
    <cellStyle name="Comma 5" xfId="146"/>
    <cellStyle name="Comma 5 2" xfId="147"/>
    <cellStyle name="Comma 6" xfId="148"/>
    <cellStyle name="Comma 6 2" xfId="149"/>
    <cellStyle name="Comma 7" xfId="150"/>
    <cellStyle name="Comma 7 2" xfId="151"/>
    <cellStyle name="Comma 8" xfId="152"/>
    <cellStyle name="Comma 8 2" xfId="153"/>
    <cellStyle name="Comma 9" xfId="154"/>
    <cellStyle name="Comma 9 2" xfId="155"/>
    <cellStyle name="Currency [00]" xfId="156"/>
    <cellStyle name="Currency 2" xfId="157"/>
    <cellStyle name="Date Short" xfId="158"/>
    <cellStyle name="DELTA" xfId="159"/>
    <cellStyle name="Enter Currency (0)" xfId="160"/>
    <cellStyle name="Enter Currency (2)" xfId="161"/>
    <cellStyle name="Enter Units (0)" xfId="162"/>
    <cellStyle name="Enter Units (1)" xfId="163"/>
    <cellStyle name="Enter Units (1) 2" xfId="164"/>
    <cellStyle name="Enter Units (2)" xfId="165"/>
    <cellStyle name="ERAL2" xfId="166"/>
    <cellStyle name="ERAL2 2" xfId="167"/>
    <cellStyle name="Euro" xfId="168"/>
    <cellStyle name="Euro 2" xfId="169"/>
    <cellStyle name="Explanatory Text" xfId="170"/>
    <cellStyle name="Good" xfId="171"/>
    <cellStyle name="Grey" xfId="172"/>
    <cellStyle name="Grey 2" xfId="173"/>
    <cellStyle name="Header1" xfId="174"/>
    <cellStyle name="Header2" xfId="175"/>
    <cellStyle name="Heading 1" xfId="176"/>
    <cellStyle name="Heading 2" xfId="177"/>
    <cellStyle name="Heading 3" xfId="178"/>
    <cellStyle name="Heading 4" xfId="179"/>
    <cellStyle name="Input" xfId="180"/>
    <cellStyle name="Input [yellow]" xfId="181"/>
    <cellStyle name="Input [yellow] 2" xfId="182"/>
    <cellStyle name="KGOCPX" xfId="183"/>
    <cellStyle name="KGOCPX 2" xfId="184"/>
    <cellStyle name="KPMG Heading 1" xfId="185"/>
    <cellStyle name="KPMG Heading 2" xfId="186"/>
    <cellStyle name="KPMG Heading 3" xfId="187"/>
    <cellStyle name="KPMG Heading 4" xfId="188"/>
    <cellStyle name="KPMG Normal" xfId="189"/>
    <cellStyle name="KPMG Normal Text" xfId="190"/>
    <cellStyle name="laroux" xfId="191"/>
    <cellStyle name="LDT_1" xfId="192"/>
    <cellStyle name="Link Currency (0)" xfId="193"/>
    <cellStyle name="Link Currency (2)" xfId="194"/>
    <cellStyle name="Link Units (0)" xfId="195"/>
    <cellStyle name="Link Units (1)" xfId="196"/>
    <cellStyle name="Link Units (1) 2" xfId="197"/>
    <cellStyle name="Link Units (2)" xfId="198"/>
    <cellStyle name="Linked Cell" xfId="199"/>
    <cellStyle name="Milliers_IdF2000" xfId="200"/>
    <cellStyle name="Neutral" xfId="201"/>
    <cellStyle name="Normal" xfId="0" builtinId="0"/>
    <cellStyle name="Normal - Style1" xfId="202"/>
    <cellStyle name="Normal 10" xfId="203"/>
    <cellStyle name="Normal 10 2" xfId="204"/>
    <cellStyle name="Normal 11" xfId="205"/>
    <cellStyle name="Normal 11 2" xfId="206"/>
    <cellStyle name="Normal 12" xfId="207"/>
    <cellStyle name="Normal 12 2" xfId="208"/>
    <cellStyle name="Normal 13" xfId="209"/>
    <cellStyle name="Normal 14" xfId="210"/>
    <cellStyle name="Normal 15" xfId="211"/>
    <cellStyle name="Normal 16" xfId="212"/>
    <cellStyle name="Normal 17" xfId="213"/>
    <cellStyle name="Normal 18" xfId="214"/>
    <cellStyle name="Normal 19" xfId="215"/>
    <cellStyle name="Normal 2" xfId="216"/>
    <cellStyle name="Normal 2 2" xfId="217"/>
    <cellStyle name="Normal 2 3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2 2" xfId="231"/>
    <cellStyle name="Normal 3 3" xfId="232"/>
    <cellStyle name="Normal 3 4" xfId="233"/>
    <cellStyle name="Normal 3 5" xfId="234"/>
    <cellStyle name="Normal 3_Funds consolidation per client 21.4.2009" xfId="235"/>
    <cellStyle name="Normal 30" xfId="236"/>
    <cellStyle name="Normal 31" xfId="237"/>
    <cellStyle name="Normal 32" xfId="238"/>
    <cellStyle name="Normal 33" xfId="239"/>
    <cellStyle name="Normal 34" xfId="240"/>
    <cellStyle name="Normal 35" xfId="241"/>
    <cellStyle name="Normal 36" xfId="242"/>
    <cellStyle name="Normal 37" xfId="243"/>
    <cellStyle name="Normal 38" xfId="244"/>
    <cellStyle name="Normal 39" xfId="245"/>
    <cellStyle name="Normal 4" xfId="246"/>
    <cellStyle name="Normal 4 2" xfId="247"/>
    <cellStyle name="Normal 4 2 2" xfId="248"/>
    <cellStyle name="Normal 4 3" xfId="249"/>
    <cellStyle name="Normal 4_Funds consolidation per client 21.4.2009" xfId="250"/>
    <cellStyle name="Normal 40" xfId="251"/>
    <cellStyle name="Normal 41" xfId="252"/>
    <cellStyle name="Normal 42" xfId="253"/>
    <cellStyle name="Normal 43" xfId="254"/>
    <cellStyle name="Normal 44" xfId="255"/>
    <cellStyle name="Normal 45" xfId="256"/>
    <cellStyle name="Normal 46" xfId="257"/>
    <cellStyle name="Normal 47" xfId="258"/>
    <cellStyle name="Normal 48" xfId="259"/>
    <cellStyle name="Normal 49" xfId="260"/>
    <cellStyle name="Normal 5" xfId="261"/>
    <cellStyle name="Normal 5 2" xfId="262"/>
    <cellStyle name="Normal 50" xfId="263"/>
    <cellStyle name="Normal 51" xfId="264"/>
    <cellStyle name="Normal 52" xfId="265"/>
    <cellStyle name="Normal 53" xfId="266"/>
    <cellStyle name="Normal 54" xfId="267"/>
    <cellStyle name="Normal 55" xfId="268"/>
    <cellStyle name="Normal 56" xfId="269"/>
    <cellStyle name="Normal 57" xfId="270"/>
    <cellStyle name="Normal 58" xfId="271"/>
    <cellStyle name="Normal 59" xfId="272"/>
    <cellStyle name="Normal 6" xfId="273"/>
    <cellStyle name="Normal 6 2" xfId="274"/>
    <cellStyle name="Normal 60" xfId="275"/>
    <cellStyle name="Normal 61" xfId="276"/>
    <cellStyle name="Normal 62" xfId="277"/>
    <cellStyle name="Normal 63" xfId="278"/>
    <cellStyle name="Normal 64" xfId="279"/>
    <cellStyle name="Normal 65" xfId="280"/>
    <cellStyle name="Normal 66" xfId="281"/>
    <cellStyle name="Normal 67" xfId="282"/>
    <cellStyle name="Normal 68" xfId="283"/>
    <cellStyle name="Normal 69" xfId="284"/>
    <cellStyle name="Normal 7" xfId="285"/>
    <cellStyle name="Normal 7 2" xfId="286"/>
    <cellStyle name="Normal 70" xfId="287"/>
    <cellStyle name="Normal 71" xfId="288"/>
    <cellStyle name="Normal 72" xfId="289"/>
    <cellStyle name="Normal 73" xfId="290"/>
    <cellStyle name="Normal 74" xfId="291"/>
    <cellStyle name="Normal 75" xfId="292"/>
    <cellStyle name="Normal 8" xfId="293"/>
    <cellStyle name="Normal 8 2" xfId="294"/>
    <cellStyle name="Normal 9" xfId="295"/>
    <cellStyle name="Normal 9 2" xfId="296"/>
    <cellStyle name="Note" xfId="297"/>
    <cellStyle name="Output" xfId="298"/>
    <cellStyle name="oux_1" xfId="299"/>
    <cellStyle name="Percent" xfId="300" builtinId="5"/>
    <cellStyle name="Percent [0]" xfId="301"/>
    <cellStyle name="Percent [0] 2" xfId="302"/>
    <cellStyle name="Percent [00]" xfId="303"/>
    <cellStyle name="Percent [00] 2" xfId="304"/>
    <cellStyle name="Percent [2]" xfId="305"/>
    <cellStyle name="Percent [2] 2" xfId="306"/>
    <cellStyle name="Percent 10" xfId="307"/>
    <cellStyle name="Percent 11" xfId="308"/>
    <cellStyle name="Percent 12" xfId="309"/>
    <cellStyle name="Percent 13" xfId="310"/>
    <cellStyle name="Percent 14" xfId="311"/>
    <cellStyle name="Percent 2" xfId="312"/>
    <cellStyle name="Percent 2 2" xfId="313"/>
    <cellStyle name="Percent 3" xfId="314"/>
    <cellStyle name="Percent 3 2" xfId="315"/>
    <cellStyle name="Percent 3 2 2" xfId="316"/>
    <cellStyle name="Percent 3 3" xfId="317"/>
    <cellStyle name="Percent 4" xfId="318"/>
    <cellStyle name="Percent 4 2" xfId="319"/>
    <cellStyle name="Percent 5" xfId="320"/>
    <cellStyle name="Percent 6" xfId="321"/>
    <cellStyle name="Percent 6 2" xfId="322"/>
    <cellStyle name="Percent 7" xfId="323"/>
    <cellStyle name="Percent 7 2" xfId="324"/>
    <cellStyle name="Percent 8" xfId="325"/>
    <cellStyle name="Percent 8 2" xfId="326"/>
    <cellStyle name="Percent 9" xfId="327"/>
    <cellStyle name="Percent 9 2" xfId="328"/>
    <cellStyle name="PLDT_1" xfId="329"/>
    <cellStyle name="PrePop Currency (0)" xfId="330"/>
    <cellStyle name="PrePop Currency (2)" xfId="331"/>
    <cellStyle name="PrePop Units (0)" xfId="332"/>
    <cellStyle name="PrePop Units (1)" xfId="333"/>
    <cellStyle name="PrePop Units (1) 2" xfId="334"/>
    <cellStyle name="PrePop Units (2)" xfId="335"/>
    <cellStyle name="PSChar" xfId="336"/>
    <cellStyle name="PSDate" xfId="337"/>
    <cellStyle name="PSDec" xfId="338"/>
    <cellStyle name="PSHeading" xfId="339"/>
    <cellStyle name="PSInt" xfId="340"/>
    <cellStyle name="PSSpacer" xfId="341"/>
    <cellStyle name="Red_WhiteFont" xfId="342"/>
    <cellStyle name="roux_1" xfId="343"/>
    <cellStyle name="SOCPX" xfId="344"/>
    <cellStyle name="SOCPX 2" xfId="345"/>
    <cellStyle name="Style 1" xfId="346"/>
    <cellStyle name="T_PLDT" xfId="347"/>
    <cellStyle name="T_PLDT 2" xfId="348"/>
    <cellStyle name="Text Indent A" xfId="349"/>
    <cellStyle name="Text Indent B" xfId="350"/>
    <cellStyle name="Text Indent B 2" xfId="351"/>
    <cellStyle name="Text Indent C" xfId="352"/>
    <cellStyle name="Text Indent C 2" xfId="353"/>
    <cellStyle name="Title" xfId="354"/>
    <cellStyle name="Total" xfId="355"/>
    <cellStyle name="Warning Text" xfId="356"/>
    <cellStyle name="x_BINV" xfId="357"/>
    <cellStyle name="x_BINV 2" xfId="358"/>
    <cellStyle name="x_pldt" xfId="359"/>
    <cellStyle name="הדגשה1 2" xfId="360"/>
    <cellStyle name="הדגשה1 3" xfId="361"/>
    <cellStyle name="הדגשה2 2" xfId="362"/>
    <cellStyle name="הדגשה2 3" xfId="363"/>
    <cellStyle name="הדגשה3 2" xfId="364"/>
    <cellStyle name="הדגשה3 3" xfId="365"/>
    <cellStyle name="הדגשה4 2" xfId="366"/>
    <cellStyle name="הדגשה4 3" xfId="367"/>
    <cellStyle name="הדגשה5 2" xfId="368"/>
    <cellStyle name="הדגשה5 3" xfId="369"/>
    <cellStyle name="הדגשה6 2" xfId="370"/>
    <cellStyle name="הדגשה6 3" xfId="371"/>
    <cellStyle name="הערה 2" xfId="372"/>
    <cellStyle name="הערה 3" xfId="373"/>
    <cellStyle name="חישוב 2" xfId="374"/>
    <cellStyle name="חישוב 3" xfId="375"/>
    <cellStyle name="טוב 2" xfId="376"/>
    <cellStyle name="טוב 3" xfId="377"/>
    <cellStyle name="טקסט אזהרה 2" xfId="378"/>
    <cellStyle name="טקסט אזהרה 3" xfId="379"/>
    <cellStyle name="טקסט הסברי 2" xfId="380"/>
    <cellStyle name="טקסט הסברי 3" xfId="381"/>
    <cellStyle name="כותרת 1 2" xfId="382"/>
    <cellStyle name="כותרת 1 3" xfId="383"/>
    <cellStyle name="כותרת 2 2" xfId="384"/>
    <cellStyle name="כותרת 2 3" xfId="385"/>
    <cellStyle name="כותרת 3 2" xfId="386"/>
    <cellStyle name="כותרת 3 3" xfId="387"/>
    <cellStyle name="כותרת 4 2" xfId="388"/>
    <cellStyle name="כותרת 4 3" xfId="389"/>
    <cellStyle name="כותרת 5" xfId="390"/>
    <cellStyle name="כותרת 6" xfId="391"/>
    <cellStyle name="ניטראלי 2" xfId="392"/>
    <cellStyle name="ניטראלי 3" xfId="393"/>
    <cellStyle name="סה&quot;כ 2" xfId="394"/>
    <cellStyle name="סה&quot;כ 3" xfId="395"/>
    <cellStyle name="פלט 2" xfId="396"/>
    <cellStyle name="פלט 3" xfId="397"/>
    <cellStyle name="קלט 2" xfId="398"/>
    <cellStyle name="קלט 3" xfId="399"/>
    <cellStyle name="רע 2" xfId="400"/>
    <cellStyle name="רע 3" xfId="401"/>
    <cellStyle name="תא מסומן 2" xfId="402"/>
    <cellStyle name="תא מסומן 3" xfId="403"/>
    <cellStyle name="תא מקושר 2" xfId="404"/>
    <cellStyle name="תא מקושר 3" xfId="4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rightToLeft="1" zoomScaleNormal="100" workbookViewId="0">
      <selection activeCell="D24" sqref="D24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4.09765625" style="32" bestFit="1" customWidth="1"/>
    <col min="5" max="5" width="10.8984375" style="1" bestFit="1" customWidth="1"/>
    <col min="6" max="6" width="9.09765625" style="1"/>
    <col min="7" max="7" width="16.19921875" style="1" bestFit="1" customWidth="1"/>
    <col min="8" max="16384" width="9.09765625" style="1"/>
  </cols>
  <sheetData>
    <row r="1" spans="1:8">
      <c r="B1" s="94" t="s">
        <v>154</v>
      </c>
      <c r="C1" s="94"/>
      <c r="D1" s="94"/>
      <c r="E1" s="94"/>
      <c r="F1" s="94"/>
      <c r="G1" s="94"/>
      <c r="H1" s="94"/>
    </row>
    <row r="2" spans="1:8">
      <c r="C2" s="1" t="s">
        <v>0</v>
      </c>
      <c r="D2" s="32" t="s">
        <v>1</v>
      </c>
      <c r="E2" s="61"/>
      <c r="F2" s="61"/>
      <c r="G2" s="61"/>
      <c r="H2" s="25"/>
    </row>
    <row r="3" spans="1:8" ht="15.6">
      <c r="A3" s="2"/>
      <c r="B3" s="2"/>
      <c r="C3" s="8" t="s">
        <v>2</v>
      </c>
      <c r="D3" s="33">
        <f>SUM(D4:D5)</f>
        <v>424.14185461200003</v>
      </c>
      <c r="E3" s="62"/>
      <c r="F3" s="63"/>
      <c r="G3" s="63"/>
      <c r="H3" s="25"/>
    </row>
    <row r="4" spans="1:8" ht="15.6">
      <c r="A4" s="2"/>
      <c r="B4" s="2"/>
      <c r="C4" s="9" t="s">
        <v>55</v>
      </c>
      <c r="D4" s="33">
        <f>כללי!D4+'ללא מניות'!D4+מניות!D4+'עד 15 אחוז מניות'!D4+'הלכתי הלכה יהודית'!D4</f>
        <v>95.790417961999992</v>
      </c>
      <c r="E4" s="62"/>
      <c r="F4" s="63"/>
      <c r="G4" s="64"/>
      <c r="H4" s="25"/>
    </row>
    <row r="5" spans="1:8" ht="15.6">
      <c r="A5" s="2"/>
      <c r="B5" s="2"/>
      <c r="C5" s="9" t="s">
        <v>56</v>
      </c>
      <c r="D5" s="33">
        <f>כללי!D5+'ללא מניות'!D5+מניות!D5+'עד 15 אחוז מניות'!D5+'הלכתי הלכה יהודית'!D5</f>
        <v>328.35143665000004</v>
      </c>
      <c r="E5" s="62"/>
      <c r="F5" s="63"/>
      <c r="G5" s="64"/>
      <c r="H5" s="25"/>
    </row>
    <row r="6" spans="1:8" ht="15.6">
      <c r="A6" s="2"/>
      <c r="B6" s="2"/>
      <c r="C6" s="9"/>
      <c r="D6" s="33"/>
      <c r="E6" s="62"/>
      <c r="F6" s="63"/>
      <c r="G6" s="61"/>
      <c r="H6" s="25"/>
    </row>
    <row r="7" spans="1:8" ht="15.6">
      <c r="A7" s="2"/>
      <c r="B7" s="2"/>
      <c r="C7" s="8" t="s">
        <v>3</v>
      </c>
      <c r="D7" s="33">
        <f>SUM(D8:D9)</f>
        <v>115.51359184929976</v>
      </c>
      <c r="E7" s="62"/>
      <c r="F7" s="63"/>
      <c r="G7" s="61"/>
      <c r="H7" s="25"/>
    </row>
    <row r="8" spans="1:8" ht="15.6">
      <c r="A8" s="2"/>
      <c r="B8" s="2"/>
      <c r="C8" s="9" t="s">
        <v>4</v>
      </c>
      <c r="D8" s="33">
        <v>0</v>
      </c>
      <c r="E8" s="62"/>
      <c r="F8" s="63"/>
      <c r="G8" s="63"/>
      <c r="H8" s="25"/>
    </row>
    <row r="9" spans="1:8" ht="15.6">
      <c r="A9" s="2"/>
      <c r="B9" s="2"/>
      <c r="C9" s="9" t="s">
        <v>5</v>
      </c>
      <c r="D9" s="33">
        <f>כללי!D9+'ללא מניות'!D9+מניות!D9+'עד 15 אחוז מניות'!D9+'הלכתי הלכה יהודית'!D9</f>
        <v>115.51359184929976</v>
      </c>
      <c r="E9" s="62"/>
      <c r="F9" s="63"/>
      <c r="G9" s="61"/>
      <c r="H9" s="25"/>
    </row>
    <row r="10" spans="1:8" ht="15.6">
      <c r="A10" s="2"/>
      <c r="B10" s="2"/>
      <c r="C10" s="9"/>
      <c r="D10" s="33"/>
      <c r="E10" s="62"/>
      <c r="F10" s="63"/>
      <c r="G10" s="61"/>
      <c r="H10" s="25"/>
    </row>
    <row r="11" spans="1:8" ht="15.6">
      <c r="A11" s="2"/>
      <c r="B11" s="2"/>
      <c r="C11" s="8" t="s">
        <v>57</v>
      </c>
      <c r="D11" s="32">
        <f>SUM(D12:D14)</f>
        <v>0</v>
      </c>
      <c r="E11" s="62"/>
      <c r="F11" s="63"/>
      <c r="G11" s="70"/>
      <c r="H11" s="25"/>
    </row>
    <row r="12" spans="1:8" ht="31.2">
      <c r="A12" s="2"/>
      <c r="B12" s="2"/>
      <c r="C12" s="9" t="s">
        <v>58</v>
      </c>
      <c r="D12" s="33">
        <v>0</v>
      </c>
      <c r="E12" s="62"/>
      <c r="F12" s="63"/>
      <c r="G12" s="71"/>
      <c r="H12" s="25"/>
    </row>
    <row r="13" spans="1:8" ht="15.6">
      <c r="A13" s="2"/>
      <c r="B13" s="2"/>
      <c r="C13" s="9" t="s">
        <v>6</v>
      </c>
      <c r="D13" s="33">
        <v>0</v>
      </c>
      <c r="E13" s="62"/>
      <c r="F13" s="63"/>
      <c r="G13" s="61"/>
      <c r="H13" s="25"/>
    </row>
    <row r="14" spans="1:8" ht="15.6">
      <c r="A14" s="2"/>
      <c r="B14" s="2"/>
      <c r="C14" s="9" t="s">
        <v>59</v>
      </c>
      <c r="D14" s="33">
        <v>0</v>
      </c>
      <c r="E14" s="62"/>
      <c r="F14" s="63"/>
      <c r="G14" s="61"/>
      <c r="H14" s="25"/>
    </row>
    <row r="15" spans="1:8" ht="15.6">
      <c r="A15" s="2"/>
      <c r="B15" s="2"/>
      <c r="C15" s="9"/>
      <c r="D15" s="33"/>
      <c r="E15" s="62"/>
      <c r="F15" s="63"/>
      <c r="G15" s="61"/>
      <c r="H15" s="25"/>
    </row>
    <row r="16" spans="1:8" ht="15.6">
      <c r="A16" s="2"/>
      <c r="B16" s="2"/>
      <c r="C16" s="8" t="s">
        <v>7</v>
      </c>
      <c r="D16" s="34">
        <f>SUM(D17:D25)</f>
        <v>5981.6054434060652</v>
      </c>
      <c r="E16" s="62"/>
      <c r="F16" s="64"/>
      <c r="G16" s="64"/>
      <c r="H16" s="25"/>
    </row>
    <row r="17" spans="1:8" ht="15.6">
      <c r="A17" s="2"/>
      <c r="B17" s="2"/>
      <c r="C17" s="9" t="s">
        <v>60</v>
      </c>
      <c r="D17" s="34">
        <f>כללי!D17</f>
        <v>2415.8743619999996</v>
      </c>
      <c r="E17" s="62"/>
      <c r="F17" s="63"/>
      <c r="G17" s="61"/>
      <c r="H17" s="25"/>
    </row>
    <row r="18" spans="1:8" ht="15.6">
      <c r="A18" s="2"/>
      <c r="B18" s="2"/>
      <c r="C18" s="9" t="s">
        <v>69</v>
      </c>
      <c r="D18" s="34">
        <f>כללי!D18</f>
        <v>239.79341629999999</v>
      </c>
      <c r="E18" s="62"/>
      <c r="F18" s="63"/>
      <c r="G18" s="61"/>
      <c r="H18" s="25"/>
    </row>
    <row r="19" spans="1:8" ht="15.6">
      <c r="A19" s="2"/>
      <c r="B19" s="2"/>
      <c r="C19" s="9" t="s">
        <v>70</v>
      </c>
      <c r="D19" s="34">
        <f>כללי!D19</f>
        <v>2406.4448789690646</v>
      </c>
      <c r="E19" s="62"/>
      <c r="F19" s="63"/>
      <c r="G19" s="61"/>
      <c r="H19" s="25"/>
    </row>
    <row r="20" spans="1:8" ht="15.6">
      <c r="A20" s="2"/>
      <c r="B20" s="2"/>
      <c r="C20" s="9" t="s">
        <v>71</v>
      </c>
      <c r="D20" s="33">
        <f>כללי!D20+'ללא מניות'!D20+מניות!D20+'עד 15 אחוז מניות'!D20</f>
        <v>0</v>
      </c>
      <c r="E20" s="62"/>
      <c r="F20" s="63"/>
      <c r="G20" s="61"/>
      <c r="H20" s="25"/>
    </row>
    <row r="21" spans="1:8" ht="15.6">
      <c r="A21" s="2"/>
      <c r="B21" s="2"/>
      <c r="C21" s="9" t="s">
        <v>72</v>
      </c>
      <c r="D21" s="33">
        <f>כללי!D21+'ללא מניות'!D21+מניות!D21+'עד 15 אחוז מניות'!D21</f>
        <v>0</v>
      </c>
      <c r="E21" s="62"/>
      <c r="F21" s="63"/>
      <c r="G21" s="61"/>
      <c r="H21" s="25"/>
    </row>
    <row r="22" spans="1:8" ht="15.6">
      <c r="A22" s="2"/>
      <c r="B22" s="2"/>
      <c r="C22" s="9" t="s">
        <v>73</v>
      </c>
      <c r="D22" s="33">
        <f>כללי!D22+מניות!D22+'ללא מניות'!D22+'עד 15 אחוז מניות'!D22+'הלכתי הלכה יהודית'!D22</f>
        <v>96.179587097000024</v>
      </c>
      <c r="E22" s="62"/>
      <c r="F22" s="63"/>
      <c r="G22" s="64"/>
      <c r="H22" s="25"/>
    </row>
    <row r="23" spans="1:8" ht="15.6">
      <c r="A23" s="2"/>
      <c r="B23" s="2"/>
      <c r="C23" s="9" t="s">
        <v>74</v>
      </c>
      <c r="D23" s="34">
        <f>כללי!D23+'ללא מניות'!D23+מניות!D23+'עד 15 אחוז מניות'!D23+'הלכתי הלכה יהודית'!D23-0.01</f>
        <v>486.00282588700099</v>
      </c>
      <c r="E23" s="62"/>
      <c r="F23" s="63"/>
      <c r="G23" s="64"/>
      <c r="H23" s="25"/>
    </row>
    <row r="24" spans="1:8" ht="15.6">
      <c r="A24" s="2"/>
      <c r="B24" s="2"/>
      <c r="C24" s="9" t="s">
        <v>75</v>
      </c>
      <c r="D24" s="33">
        <f>כללי!D24+'ללא מניות'!D24+מניות!D24+'עד 15 אחוז מניות'!D24+'הלכתי הלכה יהודית'!D24</f>
        <v>97.729254022999996</v>
      </c>
      <c r="E24" s="62"/>
      <c r="F24" s="63"/>
      <c r="G24" s="64"/>
      <c r="H24" s="25"/>
    </row>
    <row r="25" spans="1:8" ht="15.6">
      <c r="A25" s="2"/>
      <c r="B25" s="2"/>
      <c r="C25" s="9" t="s">
        <v>76</v>
      </c>
      <c r="D25" s="33">
        <f>+כללי!D25+'ללא מניות'!D25+מניות!D25+'עד 15 אחוז מניות'!D25+'הלכתי הלכה יהודית'!D25+0.01</f>
        <v>239.58111913000008</v>
      </c>
      <c r="E25" s="62"/>
      <c r="F25" s="63"/>
      <c r="G25" s="64"/>
      <c r="H25" s="25"/>
    </row>
    <row r="26" spans="1:8" ht="15.6">
      <c r="A26" s="2"/>
      <c r="B26" s="2"/>
      <c r="C26" s="9"/>
      <c r="D26" s="33"/>
      <c r="E26" s="33"/>
      <c r="F26" s="23"/>
      <c r="G26" s="23"/>
    </row>
    <row r="27" spans="1:8" ht="15.6">
      <c r="A27" s="2"/>
      <c r="B27" s="2"/>
      <c r="C27" s="8" t="s">
        <v>8</v>
      </c>
      <c r="D27" s="32">
        <f>SUM(D28:D29)</f>
        <v>0</v>
      </c>
      <c r="E27" s="32"/>
      <c r="F27" s="23"/>
    </row>
    <row r="28" spans="1:8" ht="15.6">
      <c r="A28" s="2"/>
      <c r="B28" s="2"/>
      <c r="C28" s="9" t="s">
        <v>9</v>
      </c>
      <c r="D28" s="33">
        <v>0</v>
      </c>
      <c r="E28" s="33"/>
      <c r="F28" s="23"/>
    </row>
    <row r="29" spans="1:8" ht="15.6">
      <c r="A29" s="2"/>
      <c r="B29" s="2"/>
      <c r="C29" s="9" t="s">
        <v>10</v>
      </c>
      <c r="D29" s="33">
        <v>0</v>
      </c>
      <c r="E29" s="33"/>
      <c r="F29" s="23"/>
    </row>
    <row r="30" spans="1:8" ht="15.6">
      <c r="A30" s="2"/>
      <c r="B30" s="2"/>
      <c r="C30" s="9"/>
      <c r="D30" s="33"/>
      <c r="E30" s="33"/>
      <c r="F30" s="23"/>
    </row>
    <row r="31" spans="1:8" ht="15.6">
      <c r="A31" s="2"/>
      <c r="B31" s="2"/>
      <c r="C31" s="8" t="s">
        <v>61</v>
      </c>
      <c r="D31" s="33">
        <f>+D3+D7+D16+D27+D11</f>
        <v>6521.2608898673652</v>
      </c>
      <c r="E31" s="33"/>
      <c r="F31" s="23"/>
    </row>
    <row r="32" spans="1:8" ht="15.6">
      <c r="A32" s="2"/>
      <c r="B32" s="2"/>
      <c r="C32" s="8"/>
      <c r="D32" s="33"/>
      <c r="E32" s="2"/>
    </row>
    <row r="33" spans="1:5" ht="15.6">
      <c r="A33" s="2"/>
      <c r="B33" s="2"/>
      <c r="C33" s="8" t="s">
        <v>11</v>
      </c>
    </row>
    <row r="34" spans="1:5" ht="31.2">
      <c r="A34" s="2"/>
      <c r="B34" s="2"/>
      <c r="C34" s="9" t="s">
        <v>62</v>
      </c>
      <c r="D34" s="35">
        <f>+(D12+D16+D29)/D38</f>
        <v>2.1725384520072505E-3</v>
      </c>
      <c r="E34" s="41"/>
    </row>
    <row r="35" spans="1:5" ht="31.2">
      <c r="A35" s="2"/>
      <c r="B35" s="2"/>
      <c r="C35" s="9" t="s">
        <v>63</v>
      </c>
      <c r="D35" s="35">
        <f>D31/D37</f>
        <v>2.4894092339673921E-3</v>
      </c>
      <c r="E35" s="2"/>
    </row>
    <row r="36" spans="1:5" ht="15.6">
      <c r="A36" s="2"/>
      <c r="B36" s="2"/>
      <c r="C36" s="9"/>
      <c r="D36" s="33"/>
      <c r="E36" s="2"/>
    </row>
    <row r="37" spans="1:5" ht="15.6">
      <c r="A37" s="2"/>
      <c r="B37" s="2"/>
      <c r="C37" s="8" t="s">
        <v>68</v>
      </c>
      <c r="D37" s="33">
        <f>+כללי!D37+'ללא מניות'!D37+מניות!D37+'עד 15 אחוז מניות'!D37+'הלכתי הלכה יהודית'!D37</f>
        <v>2619601.7918172409</v>
      </c>
    </row>
    <row r="38" spans="1:5" ht="15.6">
      <c r="C38" s="80" t="s">
        <v>136</v>
      </c>
      <c r="D38" s="33">
        <f>כללי!D38+'ללא מניות'!D38+מניות!D38+'עד 15 אחוז מניות'!D38+'הלכתי הלכה יהודית'!D38</f>
        <v>2753279.4358044821</v>
      </c>
    </row>
  </sheetData>
  <mergeCells count="1">
    <mergeCell ref="B1:H1"/>
  </mergeCells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rightToLeft="1" zoomScale="90" zoomScaleNormal="90" workbookViewId="0">
      <selection activeCell="D9" sqref="D9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2.59765625" style="25" bestFit="1" customWidth="1"/>
    <col min="5" max="5" width="9.59765625" style="48" bestFit="1" customWidth="1"/>
    <col min="6" max="6" width="34" style="1" customWidth="1"/>
    <col min="7" max="7" width="11.3984375" style="1" bestFit="1" customWidth="1"/>
    <col min="8" max="8" width="13.5" style="1" bestFit="1" customWidth="1"/>
    <col min="9" max="16384" width="9.09765625" style="1"/>
  </cols>
  <sheetData>
    <row r="1" spans="1:13">
      <c r="B1" s="94" t="s">
        <v>155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C2" s="1" t="s">
        <v>0</v>
      </c>
      <c r="D2" s="25" t="s">
        <v>1</v>
      </c>
      <c r="E2" s="72"/>
    </row>
    <row r="3" spans="1:13" ht="15.6">
      <c r="A3" s="2"/>
      <c r="B3" s="2"/>
      <c r="C3" s="8" t="s">
        <v>2</v>
      </c>
      <c r="D3" s="38">
        <f>SUM(D4:D5)</f>
        <v>393.27047969</v>
      </c>
      <c r="F3" s="79"/>
      <c r="G3" s="48"/>
    </row>
    <row r="4" spans="1:13" ht="15.6">
      <c r="A4" s="2"/>
      <c r="B4" s="2"/>
      <c r="C4" s="9" t="s">
        <v>55</v>
      </c>
      <c r="D4" s="38">
        <v>91.892554035999993</v>
      </c>
      <c r="E4" s="38"/>
      <c r="F4" s="84"/>
      <c r="G4" s="38"/>
      <c r="H4" s="37"/>
      <c r="I4" s="2"/>
      <c r="J4" s="2"/>
    </row>
    <row r="5" spans="1:13" ht="15.6">
      <c r="A5" s="2"/>
      <c r="B5" s="2"/>
      <c r="C5" s="9" t="s">
        <v>56</v>
      </c>
      <c r="D5" s="38">
        <v>301.37792565400002</v>
      </c>
      <c r="F5" s="84"/>
      <c r="G5" s="48"/>
      <c r="H5" s="37"/>
      <c r="I5" s="2"/>
      <c r="J5" s="2"/>
    </row>
    <row r="6" spans="1:13" ht="15.6">
      <c r="A6" s="2"/>
      <c r="B6" s="2"/>
      <c r="C6" s="9"/>
      <c r="D6" s="15"/>
      <c r="F6" s="79"/>
      <c r="G6" s="48"/>
      <c r="H6" s="2"/>
      <c r="I6" s="2"/>
      <c r="J6" s="2"/>
    </row>
    <row r="7" spans="1:13" ht="15.6">
      <c r="A7" s="2"/>
      <c r="B7" s="2"/>
      <c r="C7" s="8" t="s">
        <v>3</v>
      </c>
      <c r="D7" s="38">
        <f>SUM(D8:D9)</f>
        <v>113.78977703906318</v>
      </c>
      <c r="F7" s="79"/>
      <c r="G7" s="48"/>
    </row>
    <row r="8" spans="1:13" ht="15.6">
      <c r="A8" s="2"/>
      <c r="B8" s="2"/>
      <c r="C8" s="9" t="s">
        <v>4</v>
      </c>
      <c r="D8" s="15">
        <v>0</v>
      </c>
      <c r="F8" s="79"/>
      <c r="G8" s="48"/>
      <c r="H8" s="2"/>
      <c r="I8" s="2"/>
      <c r="J8" s="2"/>
    </row>
    <row r="9" spans="1:13" ht="15.6">
      <c r="A9" s="2"/>
      <c r="B9" s="2"/>
      <c r="C9" s="9" t="s">
        <v>5</v>
      </c>
      <c r="D9" s="38">
        <v>113.78977703906318</v>
      </c>
      <c r="F9" s="83"/>
      <c r="G9" s="48"/>
      <c r="H9" s="40"/>
      <c r="I9" s="2"/>
      <c r="J9" s="2"/>
    </row>
    <row r="10" spans="1:13" ht="15.6">
      <c r="A10" s="2"/>
      <c r="B10" s="2"/>
      <c r="C10" s="9"/>
      <c r="D10" s="15"/>
      <c r="F10" s="79"/>
      <c r="G10" s="48"/>
      <c r="H10" s="2"/>
      <c r="I10" s="2"/>
      <c r="J10" s="2"/>
    </row>
    <row r="11" spans="1:13" ht="15.6">
      <c r="A11" s="2"/>
      <c r="B11" s="2"/>
      <c r="C11" s="8" t="s">
        <v>57</v>
      </c>
      <c r="D11" s="25">
        <f>SUM(D12:D14)</f>
        <v>0</v>
      </c>
      <c r="F11" s="79"/>
      <c r="G11" s="48"/>
    </row>
    <row r="12" spans="1:13" ht="31.2">
      <c r="A12" s="2"/>
      <c r="B12" s="2"/>
      <c r="C12" s="9" t="s">
        <v>58</v>
      </c>
      <c r="D12" s="38">
        <v>0</v>
      </c>
      <c r="F12" s="79"/>
      <c r="G12" s="48"/>
      <c r="H12" s="2"/>
      <c r="I12" s="2"/>
      <c r="J12" s="2"/>
    </row>
    <row r="13" spans="1:13" ht="15.6">
      <c r="A13" s="2"/>
      <c r="B13" s="2"/>
      <c r="C13" s="9" t="s">
        <v>6</v>
      </c>
      <c r="D13" s="38">
        <v>0</v>
      </c>
      <c r="F13" s="79"/>
      <c r="G13" s="48"/>
      <c r="H13" s="2"/>
      <c r="I13" s="2"/>
      <c r="J13" s="2"/>
    </row>
    <row r="14" spans="1:13" ht="15.6">
      <c r="A14" s="2"/>
      <c r="B14" s="2"/>
      <c r="C14" s="9" t="s">
        <v>59</v>
      </c>
      <c r="D14" s="38">
        <v>0</v>
      </c>
      <c r="F14" s="79"/>
      <c r="G14" s="48"/>
      <c r="H14" s="2"/>
      <c r="I14" s="2"/>
      <c r="J14" s="2"/>
    </row>
    <row r="15" spans="1:13" ht="15.6">
      <c r="A15" s="2"/>
      <c r="B15" s="2"/>
      <c r="C15" s="9"/>
      <c r="D15" s="38"/>
      <c r="F15" s="79"/>
      <c r="G15" s="48"/>
      <c r="H15" s="2"/>
      <c r="I15" s="2"/>
      <c r="J15" s="2"/>
    </row>
    <row r="16" spans="1:13" ht="15.6">
      <c r="A16" s="2"/>
      <c r="B16" s="2"/>
      <c r="C16" s="8" t="s">
        <v>7</v>
      </c>
      <c r="D16" s="34">
        <f>SUM(D17:D25)</f>
        <v>5967.1372767790654</v>
      </c>
      <c r="F16" s="79"/>
      <c r="G16" s="48"/>
    </row>
    <row r="17" spans="1:10" ht="15.6">
      <c r="A17" s="2"/>
      <c r="B17" s="2"/>
      <c r="C17" s="9" t="s">
        <v>60</v>
      </c>
      <c r="D17" s="34">
        <f>'פרוט עמלות ניהול חיצוני'!D21</f>
        <v>2415.8743619999996</v>
      </c>
      <c r="E17" s="34"/>
      <c r="F17" s="79"/>
      <c r="G17" s="48"/>
      <c r="H17" s="2"/>
      <c r="I17" s="2"/>
      <c r="J17" s="2"/>
    </row>
    <row r="18" spans="1:10" ht="15.6">
      <c r="A18" s="2"/>
      <c r="B18" s="2"/>
      <c r="C18" s="9" t="s">
        <v>69</v>
      </c>
      <c r="D18" s="34">
        <f>'פרוט עמלות ניהול חיצוני'!D24+'פרוט עמלות ניהול חיצוני'!D25</f>
        <v>239.79341629999999</v>
      </c>
      <c r="E18" s="34"/>
      <c r="F18" s="79"/>
      <c r="G18" s="48"/>
      <c r="H18" s="2"/>
      <c r="I18" s="2"/>
      <c r="J18" s="2"/>
    </row>
    <row r="19" spans="1:10" ht="15.6">
      <c r="A19" s="2"/>
      <c r="B19" s="2"/>
      <c r="C19" s="9" t="s">
        <v>70</v>
      </c>
      <c r="D19" s="34">
        <f>'פרוט עמלות ניהול חיצוני'!D51</f>
        <v>2406.4448789690646</v>
      </c>
      <c r="E19" s="34"/>
      <c r="F19" s="79"/>
      <c r="G19" s="48"/>
      <c r="H19" s="2"/>
      <c r="I19" s="2"/>
      <c r="J19" s="2"/>
    </row>
    <row r="20" spans="1:10" ht="15.6">
      <c r="A20" s="2"/>
      <c r="B20" s="2"/>
      <c r="C20" s="9" t="s">
        <v>71</v>
      </c>
      <c r="D20" s="66">
        <v>0</v>
      </c>
      <c r="F20" s="79"/>
      <c r="G20" s="48"/>
      <c r="H20" s="2"/>
      <c r="I20" s="2"/>
      <c r="J20" s="2"/>
    </row>
    <row r="21" spans="1:10" ht="15.6">
      <c r="A21" s="2"/>
      <c r="B21" s="2"/>
      <c r="C21" s="9" t="s">
        <v>72</v>
      </c>
      <c r="D21" s="66">
        <v>0</v>
      </c>
      <c r="F21" s="79"/>
      <c r="G21" s="48"/>
      <c r="H21" s="2"/>
      <c r="I21" s="2"/>
      <c r="J21" s="2"/>
    </row>
    <row r="22" spans="1:10" ht="15.6">
      <c r="A22" s="2"/>
      <c r="B22" s="2"/>
      <c r="C22" s="9" t="s">
        <v>73</v>
      </c>
      <c r="D22" s="68">
        <v>91.566308638000024</v>
      </c>
      <c r="F22" s="85"/>
      <c r="G22" s="48"/>
      <c r="H22" s="40"/>
      <c r="I22" s="2"/>
      <c r="J22" s="2"/>
    </row>
    <row r="23" spans="1:10" ht="15.6">
      <c r="A23" s="2"/>
      <c r="B23" s="2"/>
      <c r="C23" s="9" t="s">
        <v>74</v>
      </c>
      <c r="D23" s="66">
        <v>476.15793771900098</v>
      </c>
      <c r="F23" s="85"/>
      <c r="G23" s="48"/>
      <c r="H23" s="37"/>
      <c r="I23" s="2"/>
      <c r="J23" s="2"/>
    </row>
    <row r="24" spans="1:10" ht="15.6">
      <c r="A24" s="2"/>
      <c r="B24" s="2"/>
      <c r="C24" s="9" t="s">
        <v>75</v>
      </c>
      <c r="D24" s="66">
        <v>97.729254022999996</v>
      </c>
      <c r="F24" s="85"/>
      <c r="G24" s="48"/>
      <c r="H24" s="2"/>
      <c r="I24" s="2"/>
      <c r="J24" s="2"/>
    </row>
    <row r="25" spans="1:10" ht="15.6">
      <c r="A25" s="2"/>
      <c r="B25" s="2"/>
      <c r="C25" s="9" t="s">
        <v>76</v>
      </c>
      <c r="D25" s="66">
        <v>239.57111913000008</v>
      </c>
      <c r="F25" s="85"/>
      <c r="G25" s="66"/>
      <c r="H25" s="40"/>
      <c r="I25" s="2"/>
      <c r="J25" s="2"/>
    </row>
    <row r="26" spans="1:10" ht="15.6">
      <c r="A26" s="2"/>
      <c r="B26" s="2"/>
      <c r="C26" s="9"/>
      <c r="D26" s="38"/>
      <c r="F26" s="79"/>
      <c r="G26" s="48"/>
      <c r="H26" s="2"/>
      <c r="I26" s="2"/>
      <c r="J26" s="2"/>
    </row>
    <row r="27" spans="1:10" ht="15.6">
      <c r="A27" s="2"/>
      <c r="B27" s="2"/>
      <c r="C27" s="8" t="s">
        <v>8</v>
      </c>
      <c r="D27" s="38">
        <f>SUM(D28:D29)</f>
        <v>0</v>
      </c>
      <c r="F27" s="40"/>
    </row>
    <row r="28" spans="1:10" ht="15.6">
      <c r="A28" s="2"/>
      <c r="B28" s="2"/>
      <c r="C28" s="9" t="s">
        <v>9</v>
      </c>
      <c r="D28" s="38">
        <v>0</v>
      </c>
      <c r="F28" s="40"/>
      <c r="G28" s="2"/>
      <c r="H28" s="2"/>
      <c r="I28" s="2"/>
      <c r="J28" s="2"/>
    </row>
    <row r="29" spans="1:10" ht="15.6">
      <c r="A29" s="2"/>
      <c r="B29" s="2"/>
      <c r="C29" s="9" t="s">
        <v>10</v>
      </c>
      <c r="D29" s="38">
        <v>0</v>
      </c>
      <c r="F29" s="40"/>
      <c r="G29" s="2"/>
      <c r="H29" s="2"/>
      <c r="I29" s="2"/>
      <c r="J29" s="2"/>
    </row>
    <row r="30" spans="1:10" ht="15.6">
      <c r="A30" s="2"/>
      <c r="B30" s="2"/>
      <c r="C30" s="9"/>
      <c r="D30" s="38"/>
      <c r="F30" s="40"/>
      <c r="G30" s="2"/>
      <c r="H30" s="2"/>
      <c r="I30" s="2"/>
      <c r="J30" s="2"/>
    </row>
    <row r="31" spans="1:10" ht="15.6">
      <c r="A31" s="2"/>
      <c r="B31" s="2"/>
      <c r="C31" s="8" t="s">
        <v>61</v>
      </c>
      <c r="D31" s="44">
        <f>+D16+D7+D3</f>
        <v>6474.1975335081279</v>
      </c>
      <c r="F31" s="40"/>
      <c r="G31" s="3"/>
      <c r="H31" s="3"/>
      <c r="I31" s="2"/>
      <c r="J31" s="2"/>
    </row>
    <row r="32" spans="1:10" ht="15.6">
      <c r="A32" s="2"/>
      <c r="B32" s="2"/>
      <c r="C32" s="8"/>
      <c r="D32" s="27"/>
      <c r="G32" s="3"/>
      <c r="H32" s="2"/>
      <c r="I32" s="2"/>
      <c r="J32" s="2"/>
    </row>
    <row r="33" spans="1:10" ht="15.6">
      <c r="A33" s="2"/>
      <c r="B33" s="2"/>
      <c r="C33" s="8" t="s">
        <v>11</v>
      </c>
    </row>
    <row r="34" spans="1:10" ht="31.2">
      <c r="A34" s="2"/>
      <c r="B34" s="2"/>
      <c r="C34" s="9" t="s">
        <v>62</v>
      </c>
      <c r="D34" s="28">
        <f>+(D12+D16+D29)/D38</f>
        <v>2.222440310964871E-3</v>
      </c>
      <c r="G34" s="2"/>
      <c r="H34" s="3"/>
      <c r="I34" s="2"/>
      <c r="J34" s="2"/>
    </row>
    <row r="35" spans="1:10" ht="31.2">
      <c r="A35" s="2"/>
      <c r="B35" s="2"/>
      <c r="C35" s="9" t="s">
        <v>63</v>
      </c>
      <c r="D35" s="28">
        <f>D31/D37</f>
        <v>2.5395273585425665E-3</v>
      </c>
      <c r="G35" s="3"/>
      <c r="H35" s="2"/>
      <c r="I35" s="2"/>
      <c r="J35" s="2"/>
    </row>
    <row r="36" spans="1:10" ht="15.6">
      <c r="A36" s="2"/>
      <c r="B36" s="2"/>
      <c r="C36" s="9"/>
      <c r="D36" s="28"/>
      <c r="G36" s="3"/>
      <c r="H36" s="2"/>
      <c r="I36" s="2"/>
      <c r="J36" s="2"/>
    </row>
    <row r="37" spans="1:10" ht="15.6">
      <c r="A37" s="2"/>
      <c r="B37" s="2"/>
      <c r="C37" s="8" t="s">
        <v>68</v>
      </c>
      <c r="D37" s="44">
        <f>(D38+(2413793830 /1000))/2</f>
        <v>2549371.0519518349</v>
      </c>
      <c r="H37" s="86"/>
    </row>
    <row r="38" spans="1:10" ht="15.6">
      <c r="C38" s="80" t="s">
        <v>136</v>
      </c>
      <c r="D38" s="44">
        <f>2684948273.90367/1000</f>
        <v>2684948.2739036698</v>
      </c>
    </row>
    <row r="42" spans="1:10">
      <c r="D42" s="29"/>
    </row>
  </sheetData>
  <mergeCells count="1">
    <mergeCell ref="B1:M1"/>
  </mergeCells>
  <pageMargins left="0.7" right="0.7" top="0.75" bottom="0.75" header="0.3" footer="0.3"/>
  <pageSetup paperSize="9" scale="96" orientation="portrait" r:id="rId1"/>
  <colBreaks count="2" manualBreakCount="2">
    <brk id="2" max="35" man="1"/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rightToLeft="1" zoomScaleNormal="100" workbookViewId="0">
      <selection activeCell="D4" sqref="D4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3.5" style="1" bestFit="1" customWidth="1"/>
    <col min="5" max="5" width="11.8984375" style="1" bestFit="1" customWidth="1"/>
    <col min="6" max="6" width="17.19921875" style="1" bestFit="1" customWidth="1"/>
    <col min="7" max="7" width="11.19921875" style="1" bestFit="1" customWidth="1"/>
    <col min="8" max="16384" width="9.09765625" style="1"/>
  </cols>
  <sheetData>
    <row r="1" spans="1:13">
      <c r="B1" s="94" t="s">
        <v>155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C2" s="1" t="s">
        <v>0</v>
      </c>
      <c r="D2" s="1" t="s">
        <v>1</v>
      </c>
    </row>
    <row r="3" spans="1:13" ht="15.6">
      <c r="A3" s="2"/>
      <c r="B3" s="2"/>
      <c r="C3" s="8" t="s">
        <v>2</v>
      </c>
      <c r="D3" s="12">
        <f>SUM(D4:D5)</f>
        <v>7.0065099999999996</v>
      </c>
      <c r="F3" s="23"/>
    </row>
    <row r="4" spans="1:13" ht="15.6">
      <c r="A4" s="2"/>
      <c r="B4" s="2"/>
      <c r="C4" s="9" t="s">
        <v>55</v>
      </c>
      <c r="D4" s="48">
        <v>0.15512999999999999</v>
      </c>
      <c r="E4" s="23"/>
      <c r="F4" s="23"/>
      <c r="G4" s="2"/>
      <c r="H4" s="2"/>
      <c r="I4" s="2"/>
      <c r="J4" s="2"/>
    </row>
    <row r="5" spans="1:13" ht="15.6">
      <c r="A5" s="2"/>
      <c r="B5" s="2"/>
      <c r="C5" s="9" t="s">
        <v>56</v>
      </c>
      <c r="D5" s="48">
        <v>6.8513799999999998</v>
      </c>
      <c r="E5" s="48"/>
      <c r="F5" s="23"/>
      <c r="G5" s="40"/>
      <c r="H5" s="2"/>
      <c r="I5" s="2"/>
      <c r="J5" s="2"/>
    </row>
    <row r="6" spans="1:13" ht="15.6">
      <c r="A6" s="2"/>
      <c r="B6" s="2"/>
      <c r="C6" s="9"/>
      <c r="D6" s="2"/>
      <c r="G6" s="2"/>
      <c r="H6" s="2"/>
      <c r="I6" s="2"/>
      <c r="J6" s="2"/>
    </row>
    <row r="7" spans="1:13" ht="15.6">
      <c r="A7" s="2"/>
      <c r="B7" s="2"/>
      <c r="C7" s="8" t="s">
        <v>3</v>
      </c>
      <c r="D7" s="12">
        <f>SUM(D8:D9)</f>
        <v>0.32111359897131486</v>
      </c>
    </row>
    <row r="8" spans="1:13" ht="15.6">
      <c r="A8" s="2"/>
      <c r="B8" s="2"/>
      <c r="C8" s="9" t="s">
        <v>4</v>
      </c>
      <c r="D8" s="2">
        <v>0</v>
      </c>
      <c r="G8" s="2"/>
      <c r="H8" s="2"/>
      <c r="I8" s="2"/>
      <c r="J8" s="2"/>
    </row>
    <row r="9" spans="1:13" ht="15.6">
      <c r="A9" s="2"/>
      <c r="B9" s="2"/>
      <c r="C9" s="9" t="s">
        <v>5</v>
      </c>
      <c r="D9" s="48">
        <v>0.32111359897131486</v>
      </c>
      <c r="F9" s="23"/>
      <c r="G9" s="2"/>
      <c r="H9" s="2"/>
      <c r="I9" s="2"/>
      <c r="J9" s="2"/>
    </row>
    <row r="10" spans="1:13" ht="15.6">
      <c r="A10" s="2"/>
      <c r="B10" s="2"/>
      <c r="C10" s="9"/>
      <c r="D10" s="2"/>
      <c r="G10" s="2"/>
      <c r="H10" s="2"/>
      <c r="I10" s="2"/>
      <c r="J10" s="2"/>
    </row>
    <row r="11" spans="1:13" ht="15.6">
      <c r="A11" s="2"/>
      <c r="B11" s="2"/>
      <c r="C11" s="8" t="s">
        <v>57</v>
      </c>
      <c r="D11" s="1">
        <f>SUM(D12:D14)</f>
        <v>0</v>
      </c>
    </row>
    <row r="12" spans="1:13" ht="31.2">
      <c r="A12" s="2"/>
      <c r="B12" s="2"/>
      <c r="C12" s="9" t="s">
        <v>58</v>
      </c>
      <c r="D12" s="2">
        <v>0</v>
      </c>
      <c r="G12" s="2"/>
      <c r="H12" s="2"/>
      <c r="I12" s="2"/>
      <c r="J12" s="2"/>
    </row>
    <row r="13" spans="1:13" ht="15.6">
      <c r="A13" s="2"/>
      <c r="B13" s="2"/>
      <c r="C13" s="9" t="s">
        <v>6</v>
      </c>
      <c r="D13" s="2">
        <v>0</v>
      </c>
      <c r="G13" s="2"/>
      <c r="H13" s="2"/>
      <c r="I13" s="2"/>
      <c r="J13" s="2"/>
    </row>
    <row r="14" spans="1:13" ht="15.6">
      <c r="A14" s="2"/>
      <c r="B14" s="2"/>
      <c r="C14" s="9" t="s">
        <v>59</v>
      </c>
      <c r="D14" s="2">
        <v>0</v>
      </c>
      <c r="G14" s="2"/>
      <c r="H14" s="2"/>
      <c r="I14" s="2"/>
      <c r="J14" s="2"/>
    </row>
    <row r="15" spans="1:13" ht="15.6">
      <c r="A15" s="2"/>
      <c r="B15" s="2"/>
      <c r="C15" s="9"/>
      <c r="D15" s="2"/>
      <c r="G15" s="2"/>
      <c r="H15" s="2"/>
      <c r="I15" s="2"/>
      <c r="J15" s="2"/>
    </row>
    <row r="16" spans="1:13" ht="15.6">
      <c r="A16" s="2"/>
      <c r="B16" s="2"/>
      <c r="C16" s="8" t="s">
        <v>7</v>
      </c>
      <c r="D16" s="12">
        <f>SUM(D18:D24)</f>
        <v>0</v>
      </c>
    </row>
    <row r="17" spans="1:10" ht="15.6">
      <c r="A17" s="2"/>
      <c r="B17" s="2"/>
      <c r="C17" s="9" t="s">
        <v>60</v>
      </c>
      <c r="D17" s="2">
        <v>0</v>
      </c>
      <c r="G17" s="2"/>
      <c r="H17" s="2"/>
      <c r="I17" s="2"/>
      <c r="J17" s="2"/>
    </row>
    <row r="18" spans="1:10" ht="15.6">
      <c r="A18" s="2"/>
      <c r="B18" s="2"/>
      <c r="C18" s="9" t="s">
        <v>69</v>
      </c>
      <c r="D18" s="2">
        <v>0</v>
      </c>
      <c r="G18" s="2"/>
      <c r="H18" s="2"/>
      <c r="I18" s="2"/>
      <c r="J18" s="2"/>
    </row>
    <row r="19" spans="1:10" ht="15.6">
      <c r="A19" s="2"/>
      <c r="B19" s="2"/>
      <c r="C19" s="9" t="s">
        <v>70</v>
      </c>
      <c r="D19" s="2">
        <v>0</v>
      </c>
      <c r="G19" s="2"/>
      <c r="H19" s="2"/>
      <c r="I19" s="2"/>
      <c r="J19" s="2"/>
    </row>
    <row r="20" spans="1:10" ht="15.6">
      <c r="A20" s="2"/>
      <c r="B20" s="2"/>
      <c r="C20" s="9" t="s">
        <v>71</v>
      </c>
      <c r="D20" s="2">
        <v>0</v>
      </c>
      <c r="G20" s="2"/>
      <c r="H20" s="2"/>
      <c r="I20" s="2"/>
      <c r="J20" s="2"/>
    </row>
    <row r="21" spans="1:10" ht="15.6">
      <c r="A21" s="2"/>
      <c r="B21" s="2"/>
      <c r="C21" s="9" t="s">
        <v>72</v>
      </c>
      <c r="D21" s="2">
        <v>0</v>
      </c>
      <c r="G21" s="2"/>
      <c r="H21" s="2"/>
      <c r="I21" s="2"/>
      <c r="J21" s="2"/>
    </row>
    <row r="22" spans="1:10" ht="15.6">
      <c r="A22" s="2"/>
      <c r="B22" s="2"/>
      <c r="C22" s="9" t="s">
        <v>73</v>
      </c>
      <c r="D22" s="2">
        <v>0</v>
      </c>
      <c r="G22" s="2"/>
      <c r="H22" s="2"/>
      <c r="I22" s="2"/>
      <c r="J22" s="2"/>
    </row>
    <row r="23" spans="1:10" ht="15.6">
      <c r="A23" s="2"/>
      <c r="B23" s="2"/>
      <c r="C23" s="9" t="s">
        <v>74</v>
      </c>
      <c r="D23" s="2">
        <v>0</v>
      </c>
      <c r="G23" s="2"/>
      <c r="H23" s="2"/>
      <c r="I23" s="2"/>
      <c r="J23" s="2"/>
    </row>
    <row r="24" spans="1:10" ht="15.6">
      <c r="A24" s="2"/>
      <c r="B24" s="2"/>
      <c r="C24" s="9" t="s">
        <v>75</v>
      </c>
      <c r="D24" s="2">
        <v>0</v>
      </c>
      <c r="G24" s="2"/>
      <c r="H24" s="2"/>
      <c r="I24" s="2"/>
      <c r="J24" s="2"/>
    </row>
    <row r="25" spans="1:10" ht="15.6">
      <c r="A25" s="2"/>
      <c r="B25" s="2"/>
      <c r="C25" s="9" t="s">
        <v>76</v>
      </c>
      <c r="D25" s="2"/>
      <c r="G25" s="2"/>
      <c r="H25" s="2"/>
      <c r="I25" s="2"/>
      <c r="J25" s="2"/>
    </row>
    <row r="26" spans="1:10" ht="15.6">
      <c r="A26" s="2"/>
      <c r="B26" s="2"/>
      <c r="C26" s="9"/>
      <c r="D26" s="2"/>
      <c r="G26" s="2"/>
      <c r="H26" s="2"/>
      <c r="I26" s="2"/>
      <c r="J26" s="2"/>
    </row>
    <row r="27" spans="1:10" ht="15.6">
      <c r="A27" s="2"/>
      <c r="B27" s="2"/>
      <c r="C27" s="8" t="s">
        <v>8</v>
      </c>
      <c r="D27" s="1">
        <f>SUM(D28:D29)</f>
        <v>0</v>
      </c>
    </row>
    <row r="28" spans="1:10" ht="15.6">
      <c r="A28" s="2"/>
      <c r="B28" s="2"/>
      <c r="C28" s="9" t="s">
        <v>9</v>
      </c>
      <c r="D28" s="2">
        <v>0</v>
      </c>
      <c r="E28" s="2"/>
      <c r="G28" s="2"/>
      <c r="H28" s="2"/>
      <c r="I28" s="2"/>
      <c r="J28" s="2"/>
    </row>
    <row r="29" spans="1:10" ht="15.6">
      <c r="A29" s="2"/>
      <c r="B29" s="2"/>
      <c r="C29" s="9" t="s">
        <v>10</v>
      </c>
      <c r="D29" s="2">
        <v>0</v>
      </c>
      <c r="E29" s="2"/>
      <c r="G29" s="2"/>
      <c r="H29" s="2"/>
      <c r="I29" s="2"/>
      <c r="J29" s="2"/>
    </row>
    <row r="30" spans="1:10" ht="15.6">
      <c r="A30" s="2"/>
      <c r="B30" s="2"/>
      <c r="C30" s="9"/>
      <c r="D30" s="2"/>
      <c r="E30" s="2"/>
      <c r="G30" s="2"/>
      <c r="H30" s="2"/>
      <c r="I30" s="2"/>
      <c r="J30" s="2"/>
    </row>
    <row r="31" spans="1:10" ht="15.6">
      <c r="A31" s="2"/>
      <c r="B31" s="2"/>
      <c r="C31" s="8" t="s">
        <v>61</v>
      </c>
      <c r="D31" s="3">
        <f>+D11+D27+D16+D3+D7</f>
        <v>7.3276235989713143</v>
      </c>
      <c r="E31" s="2"/>
      <c r="G31" s="3"/>
      <c r="H31" s="2"/>
      <c r="I31" s="2"/>
      <c r="J31" s="2"/>
    </row>
    <row r="32" spans="1:10" ht="15.6">
      <c r="A32" s="2"/>
      <c r="B32" s="2"/>
      <c r="C32" s="8"/>
      <c r="D32" s="3"/>
      <c r="E32" s="2"/>
      <c r="G32" s="3"/>
      <c r="H32" s="2"/>
      <c r="I32" s="2"/>
      <c r="J32" s="2"/>
    </row>
    <row r="33" spans="1:10" ht="15.6">
      <c r="A33" s="2"/>
      <c r="B33" s="2"/>
      <c r="C33" s="8" t="s">
        <v>11</v>
      </c>
    </row>
    <row r="34" spans="1:10" ht="31.2">
      <c r="A34" s="2"/>
      <c r="B34" s="2"/>
      <c r="C34" s="9" t="s">
        <v>62</v>
      </c>
      <c r="D34" s="10">
        <f>(D12+D16+D29)/D38</f>
        <v>0</v>
      </c>
      <c r="E34" s="2"/>
      <c r="G34" s="2"/>
      <c r="H34" s="2"/>
      <c r="I34" s="2"/>
      <c r="J34" s="2"/>
    </row>
    <row r="35" spans="1:10" ht="31.2">
      <c r="A35" s="2"/>
      <c r="B35" s="2"/>
      <c r="C35" s="9" t="s">
        <v>63</v>
      </c>
      <c r="D35" s="10">
        <f>D31/D37</f>
        <v>2.1658088819402865E-4</v>
      </c>
      <c r="E35" s="2"/>
      <c r="G35" s="3"/>
      <c r="H35" s="2"/>
      <c r="I35" s="2"/>
      <c r="J35" s="2"/>
    </row>
    <row r="36" spans="1:10" ht="15.6">
      <c r="A36" s="2"/>
      <c r="B36" s="2"/>
      <c r="C36" s="9"/>
      <c r="D36" s="10"/>
      <c r="E36" s="2"/>
      <c r="G36" s="3"/>
      <c r="H36" s="2"/>
      <c r="I36" s="2"/>
      <c r="J36" s="2"/>
    </row>
    <row r="37" spans="1:10" ht="15.6">
      <c r="A37" s="2"/>
      <c r="B37" s="2"/>
      <c r="C37" s="8" t="s">
        <v>68</v>
      </c>
      <c r="D37" s="19">
        <f>(D38+(32592331.29 /1000))/2</f>
        <v>33833.195809995501</v>
      </c>
      <c r="E37" s="2"/>
      <c r="G37" s="86"/>
    </row>
    <row r="38" spans="1:10" ht="15.6">
      <c r="C38" s="80" t="s">
        <v>136</v>
      </c>
      <c r="D38" s="19">
        <f>35074060.329991/1000</f>
        <v>35074.060329991</v>
      </c>
    </row>
    <row r="39" spans="1:10">
      <c r="D39" s="54"/>
    </row>
    <row r="40" spans="1:10">
      <c r="D40" s="26"/>
    </row>
    <row r="41" spans="1:10">
      <c r="D41" s="31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rightToLeft="1" topLeftCell="B1" zoomScaleNormal="100" workbookViewId="0">
      <selection activeCell="D4" sqref="D4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31.19921875" style="1" customWidth="1"/>
    <col min="6" max="6" width="12.59765625" style="1" bestFit="1" customWidth="1"/>
    <col min="7" max="7" width="11.19921875" style="1" bestFit="1" customWidth="1"/>
    <col min="8" max="16384" width="9.09765625" style="1"/>
  </cols>
  <sheetData>
    <row r="1" spans="1:13">
      <c r="B1" s="94" t="s">
        <v>156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C2" s="1" t="s">
        <v>0</v>
      </c>
      <c r="D2" s="1" t="s">
        <v>1</v>
      </c>
      <c r="E2" s="25"/>
      <c r="F2" s="25"/>
    </row>
    <row r="3" spans="1:13" ht="15.6">
      <c r="A3" s="2"/>
      <c r="B3" s="2"/>
      <c r="C3" s="8" t="s">
        <v>2</v>
      </c>
      <c r="D3" s="12">
        <f>SUM(D4:D5)</f>
        <v>15.532304311999999</v>
      </c>
      <c r="E3" s="79"/>
      <c r="F3" s="48"/>
    </row>
    <row r="4" spans="1:13" ht="15.6">
      <c r="A4" s="2"/>
      <c r="B4" s="2"/>
      <c r="C4" s="9" t="s">
        <v>55</v>
      </c>
      <c r="D4" s="48">
        <v>2.4859488659999998</v>
      </c>
      <c r="E4" s="79"/>
      <c r="F4" s="48"/>
      <c r="G4" s="40"/>
      <c r="H4" s="2"/>
      <c r="I4" s="2"/>
      <c r="J4" s="2"/>
    </row>
    <row r="5" spans="1:13" ht="15.6">
      <c r="A5" s="2"/>
      <c r="B5" s="2"/>
      <c r="C5" s="9" t="s">
        <v>56</v>
      </c>
      <c r="D5" s="48">
        <v>13.046355446</v>
      </c>
      <c r="E5" s="79"/>
      <c r="F5" s="48"/>
      <c r="G5" s="40"/>
      <c r="H5" s="2"/>
      <c r="I5" s="2"/>
      <c r="J5" s="2"/>
    </row>
    <row r="6" spans="1:13" ht="15.6">
      <c r="A6" s="2"/>
      <c r="B6" s="2"/>
      <c r="C6" s="9"/>
      <c r="D6" s="2"/>
      <c r="E6" s="79"/>
      <c r="F6" s="48"/>
      <c r="G6" s="2"/>
      <c r="H6" s="2"/>
      <c r="I6" s="2"/>
      <c r="J6" s="2"/>
    </row>
    <row r="7" spans="1:13" ht="15.6">
      <c r="A7" s="2"/>
      <c r="B7" s="2"/>
      <c r="C7" s="8" t="s">
        <v>3</v>
      </c>
      <c r="D7" s="12">
        <f>SUM(D8:D9)</f>
        <v>1.2417807361086526</v>
      </c>
      <c r="E7" s="79"/>
      <c r="F7" s="48"/>
    </row>
    <row r="8" spans="1:13" ht="15.6">
      <c r="A8" s="2"/>
      <c r="B8" s="2"/>
      <c r="C8" s="9" t="s">
        <v>4</v>
      </c>
      <c r="D8" s="2">
        <v>0</v>
      </c>
      <c r="E8" s="79"/>
      <c r="F8" s="48"/>
      <c r="G8" s="2"/>
      <c r="H8" s="2"/>
      <c r="I8" s="2"/>
      <c r="J8" s="2"/>
    </row>
    <row r="9" spans="1:13" ht="15.6">
      <c r="A9" s="2"/>
      <c r="B9" s="2"/>
      <c r="C9" s="9" t="s">
        <v>5</v>
      </c>
      <c r="D9" s="12">
        <v>1.2417807361086526</v>
      </c>
      <c r="E9" s="48"/>
      <c r="F9" s="48"/>
      <c r="G9" s="40"/>
      <c r="H9" s="2"/>
      <c r="I9" s="2"/>
      <c r="J9" s="2"/>
    </row>
    <row r="10" spans="1:13" ht="15.6">
      <c r="A10" s="2"/>
      <c r="B10" s="2"/>
      <c r="C10" s="9"/>
      <c r="D10" s="2"/>
      <c r="E10" s="83"/>
      <c r="F10" s="48"/>
      <c r="G10" s="2"/>
      <c r="H10" s="2"/>
      <c r="I10" s="2"/>
      <c r="J10" s="2"/>
    </row>
    <row r="11" spans="1:13" ht="15.6">
      <c r="A11" s="2"/>
      <c r="B11" s="2"/>
      <c r="C11" s="8" t="s">
        <v>57</v>
      </c>
      <c r="D11" s="1">
        <f>SUM(D12:D14)</f>
        <v>0</v>
      </c>
      <c r="E11" s="79"/>
      <c r="F11" s="48"/>
    </row>
    <row r="12" spans="1:13" ht="31.2">
      <c r="A12" s="2"/>
      <c r="B12" s="2"/>
      <c r="C12" s="9" t="s">
        <v>58</v>
      </c>
      <c r="D12" s="2">
        <v>0</v>
      </c>
      <c r="E12" s="79"/>
      <c r="F12" s="48"/>
      <c r="G12" s="2"/>
      <c r="H12" s="2"/>
      <c r="I12" s="2"/>
      <c r="J12" s="2"/>
    </row>
    <row r="13" spans="1:13" ht="15.6">
      <c r="A13" s="2"/>
      <c r="B13" s="2"/>
      <c r="C13" s="9" t="s">
        <v>6</v>
      </c>
      <c r="D13" s="2">
        <v>0</v>
      </c>
      <c r="E13" s="79"/>
      <c r="F13" s="48"/>
      <c r="G13" s="2"/>
      <c r="H13" s="2"/>
      <c r="I13" s="2"/>
      <c r="J13" s="2"/>
    </row>
    <row r="14" spans="1:13" ht="15.6">
      <c r="A14" s="2"/>
      <c r="B14" s="2"/>
      <c r="C14" s="9" t="s">
        <v>59</v>
      </c>
      <c r="D14" s="2">
        <v>0</v>
      </c>
      <c r="E14" s="79"/>
      <c r="F14" s="48"/>
      <c r="G14" s="2"/>
      <c r="H14" s="2"/>
      <c r="I14" s="2"/>
      <c r="J14" s="2"/>
    </row>
    <row r="15" spans="1:13" ht="15.6">
      <c r="A15" s="2"/>
      <c r="B15" s="2"/>
      <c r="C15" s="9"/>
      <c r="D15" s="2"/>
      <c r="E15" s="79"/>
      <c r="F15" s="48"/>
      <c r="G15" s="2"/>
      <c r="H15" s="2"/>
      <c r="I15" s="2"/>
      <c r="J15" s="2"/>
    </row>
    <row r="16" spans="1:13" ht="15.6">
      <c r="A16" s="2"/>
      <c r="B16" s="2"/>
      <c r="C16" s="8" t="s">
        <v>7</v>
      </c>
      <c r="D16" s="37">
        <f>SUM(D17:D25)</f>
        <v>12.006150270999992</v>
      </c>
      <c r="E16" s="79"/>
      <c r="F16" s="48"/>
    </row>
    <row r="17" spans="1:10" ht="15.6">
      <c r="A17" s="2"/>
      <c r="B17" s="2"/>
      <c r="C17" s="9" t="s">
        <v>60</v>
      </c>
      <c r="D17" s="73">
        <v>0</v>
      </c>
      <c r="E17" s="79"/>
      <c r="F17" s="48"/>
      <c r="G17" s="2"/>
      <c r="H17" s="2"/>
      <c r="I17" s="2"/>
      <c r="J17" s="2"/>
    </row>
    <row r="18" spans="1:10" ht="15.6">
      <c r="A18" s="2"/>
      <c r="B18" s="2"/>
      <c r="C18" s="9" t="s">
        <v>69</v>
      </c>
      <c r="D18" s="73">
        <v>0</v>
      </c>
      <c r="E18" s="79"/>
      <c r="F18" s="48"/>
      <c r="G18" s="2"/>
      <c r="H18" s="2"/>
      <c r="I18" s="2"/>
      <c r="J18" s="2"/>
    </row>
    <row r="19" spans="1:10" ht="15.6">
      <c r="A19" s="2"/>
      <c r="B19" s="2"/>
      <c r="C19" s="9" t="s">
        <v>70</v>
      </c>
      <c r="D19" s="73">
        <v>0</v>
      </c>
      <c r="E19" s="79"/>
      <c r="F19" s="48"/>
      <c r="G19" s="2"/>
      <c r="H19" s="2"/>
      <c r="I19" s="2"/>
      <c r="J19" s="2"/>
    </row>
    <row r="20" spans="1:10" ht="15.6">
      <c r="A20" s="2"/>
      <c r="B20" s="2"/>
      <c r="C20" s="9" t="s">
        <v>71</v>
      </c>
      <c r="D20" s="73">
        <v>0</v>
      </c>
      <c r="E20" s="79"/>
      <c r="F20" s="48"/>
      <c r="G20" s="2"/>
      <c r="H20" s="2"/>
      <c r="I20" s="2"/>
      <c r="J20" s="2"/>
    </row>
    <row r="21" spans="1:10" ht="15.6">
      <c r="A21" s="2"/>
      <c r="B21" s="2"/>
      <c r="C21" s="9" t="s">
        <v>72</v>
      </c>
      <c r="D21" s="73">
        <v>0</v>
      </c>
      <c r="E21" s="79"/>
      <c r="F21" s="48"/>
      <c r="G21" s="2"/>
      <c r="H21" s="2"/>
      <c r="I21" s="2"/>
      <c r="J21" s="2"/>
    </row>
    <row r="22" spans="1:10" ht="15.6">
      <c r="A22" s="2"/>
      <c r="B22" s="2"/>
      <c r="C22" s="9" t="s">
        <v>73</v>
      </c>
      <c r="D22" s="48">
        <v>3.3446670990000023</v>
      </c>
      <c r="E22" s="79"/>
      <c r="F22" s="48"/>
      <c r="G22" s="40"/>
      <c r="H22" s="2"/>
      <c r="I22" s="2"/>
      <c r="J22" s="2"/>
    </row>
    <row r="23" spans="1:10" ht="15.6">
      <c r="A23" s="2"/>
      <c r="B23" s="2"/>
      <c r="C23" s="9" t="s">
        <v>74</v>
      </c>
      <c r="D23" s="48">
        <v>8.6614831719999898</v>
      </c>
      <c r="E23" s="79"/>
      <c r="F23" s="48"/>
      <c r="G23" s="40"/>
      <c r="H23" s="2"/>
      <c r="I23" s="2"/>
      <c r="J23" s="2"/>
    </row>
    <row r="24" spans="1:10" ht="15.6">
      <c r="A24" s="2"/>
      <c r="B24" s="2"/>
      <c r="C24" s="9" t="s">
        <v>75</v>
      </c>
      <c r="D24" s="73">
        <v>0</v>
      </c>
      <c r="E24" s="79"/>
      <c r="F24" s="48"/>
      <c r="G24" s="2"/>
      <c r="H24" s="2"/>
      <c r="I24" s="2"/>
      <c r="J24" s="2"/>
    </row>
    <row r="25" spans="1:10" ht="15.6">
      <c r="A25" s="2"/>
      <c r="B25" s="2"/>
      <c r="C25" s="9" t="s">
        <v>76</v>
      </c>
      <c r="D25" s="2"/>
      <c r="E25" s="48"/>
      <c r="F25" s="25"/>
      <c r="G25" s="2"/>
      <c r="H25" s="2"/>
      <c r="I25" s="2"/>
      <c r="J25" s="2"/>
    </row>
    <row r="26" spans="1:10" ht="15.6">
      <c r="A26" s="2"/>
      <c r="B26" s="2"/>
      <c r="C26" s="9"/>
      <c r="D26" s="2"/>
      <c r="E26" s="48"/>
      <c r="F26" s="25"/>
      <c r="G26" s="2"/>
      <c r="H26" s="2"/>
      <c r="I26" s="2"/>
      <c r="J26" s="2"/>
    </row>
    <row r="27" spans="1:10" ht="15.6">
      <c r="A27" s="2"/>
      <c r="B27" s="2"/>
      <c r="C27" s="8" t="s">
        <v>8</v>
      </c>
      <c r="D27" s="1">
        <f>SUM(D28:D29)</f>
        <v>0</v>
      </c>
      <c r="E27" s="48"/>
      <c r="F27" s="25"/>
    </row>
    <row r="28" spans="1:10" ht="15.6">
      <c r="A28" s="2"/>
      <c r="B28" s="2"/>
      <c r="C28" s="9" t="s">
        <v>9</v>
      </c>
      <c r="D28" s="2">
        <v>0</v>
      </c>
      <c r="E28" s="48"/>
      <c r="F28" s="25"/>
      <c r="G28" s="2"/>
      <c r="H28" s="2"/>
      <c r="I28" s="2"/>
      <c r="J28" s="2"/>
    </row>
    <row r="29" spans="1:10" ht="15.6">
      <c r="A29" s="2"/>
      <c r="B29" s="2"/>
      <c r="C29" s="9" t="s">
        <v>10</v>
      </c>
      <c r="D29" s="2">
        <v>0</v>
      </c>
      <c r="E29" s="48"/>
      <c r="F29" s="25"/>
      <c r="G29" s="2"/>
      <c r="H29" s="2"/>
      <c r="I29" s="2"/>
      <c r="J29" s="2"/>
    </row>
    <row r="30" spans="1:10" ht="15.6">
      <c r="A30" s="2"/>
      <c r="B30" s="2"/>
      <c r="C30" s="9"/>
      <c r="D30" s="2"/>
      <c r="E30" s="48"/>
      <c r="F30" s="25"/>
      <c r="G30" s="2"/>
      <c r="H30" s="2"/>
      <c r="I30" s="2"/>
      <c r="J30" s="2"/>
    </row>
    <row r="31" spans="1:10" ht="15.6">
      <c r="A31" s="2"/>
      <c r="B31" s="2"/>
      <c r="C31" s="8" t="s">
        <v>61</v>
      </c>
      <c r="D31" s="3">
        <f>+D7+D11+D16+D27+D3</f>
        <v>28.780235319108641</v>
      </c>
      <c r="E31" s="48"/>
      <c r="F31" s="25"/>
      <c r="G31" s="3"/>
      <c r="H31" s="2"/>
      <c r="I31" s="2"/>
      <c r="J31" s="2"/>
    </row>
    <row r="32" spans="1:10" ht="15.6">
      <c r="A32" s="2"/>
      <c r="B32" s="2"/>
      <c r="C32" s="8"/>
      <c r="D32" s="3"/>
      <c r="E32" s="48"/>
      <c r="G32" s="3"/>
      <c r="H32" s="2"/>
      <c r="I32" s="2"/>
      <c r="J32" s="2"/>
    </row>
    <row r="33" spans="1:10" ht="15.6">
      <c r="A33" s="2"/>
      <c r="B33" s="2"/>
      <c r="C33" s="8" t="s">
        <v>11</v>
      </c>
      <c r="E33" s="48"/>
    </row>
    <row r="34" spans="1:10" ht="31.2">
      <c r="A34" s="2"/>
      <c r="B34" s="2"/>
      <c r="C34" s="9" t="s">
        <v>62</v>
      </c>
      <c r="D34" s="10">
        <f>(D12+D16+D29)/D38</f>
        <v>7.3567882942359916E-4</v>
      </c>
      <c r="E34" s="48"/>
      <c r="G34" s="2"/>
      <c r="H34" s="2"/>
      <c r="I34" s="2"/>
      <c r="J34" s="2"/>
    </row>
    <row r="35" spans="1:10" ht="31.2">
      <c r="A35" s="2"/>
      <c r="B35" s="2"/>
      <c r="C35" s="9" t="s">
        <v>63</v>
      </c>
      <c r="D35" s="10">
        <f>D31/D37</f>
        <v>1.614971799856059E-3</v>
      </c>
      <c r="E35" s="48"/>
      <c r="G35" s="3"/>
      <c r="H35" s="2"/>
      <c r="I35" s="2"/>
      <c r="J35" s="2"/>
    </row>
    <row r="36" spans="1:10" ht="15.6">
      <c r="A36" s="2"/>
      <c r="B36" s="2"/>
      <c r="C36" s="9"/>
      <c r="D36" s="10"/>
      <c r="E36" s="2"/>
      <c r="G36" s="86"/>
      <c r="H36" s="2"/>
      <c r="I36" s="2"/>
      <c r="J36" s="2"/>
    </row>
    <row r="37" spans="1:10" ht="15.6">
      <c r="A37" s="2"/>
      <c r="B37" s="2"/>
      <c r="C37" s="8" t="s">
        <v>68</v>
      </c>
      <c r="D37" s="19">
        <f>(D38+(19321954.94 /1000))/2</f>
        <v>17820.890322464948</v>
      </c>
      <c r="E37" s="2"/>
      <c r="F37" s="30"/>
    </row>
    <row r="38" spans="1:10" ht="15.6">
      <c r="C38" s="80" t="s">
        <v>136</v>
      </c>
      <c r="D38" s="19">
        <f>16319825.7049299/1000</f>
        <v>16319.825704929899</v>
      </c>
    </row>
    <row r="39" spans="1:10">
      <c r="D39" s="24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rightToLeft="1" zoomScaleNormal="100" workbookViewId="0">
      <selection activeCell="C33" sqref="C33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11.8984375" style="1" bestFit="1" customWidth="1"/>
    <col min="6" max="6" width="17.09765625" style="1" bestFit="1" customWidth="1"/>
    <col min="7" max="7" width="12" style="1" customWidth="1"/>
    <col min="8" max="16384" width="9.09765625" style="1"/>
  </cols>
  <sheetData>
    <row r="1" spans="1:8">
      <c r="B1" s="94" t="s">
        <v>157</v>
      </c>
      <c r="C1" s="95"/>
      <c r="D1" s="95"/>
      <c r="E1" s="95"/>
      <c r="F1" s="95"/>
      <c r="G1" s="95"/>
    </row>
    <row r="2" spans="1:8">
      <c r="C2" s="1" t="s">
        <v>0</v>
      </c>
      <c r="D2" s="1" t="s">
        <v>1</v>
      </c>
      <c r="E2" s="25"/>
      <c r="F2" s="25"/>
    </row>
    <row r="3" spans="1:8" ht="15.6">
      <c r="A3" s="2"/>
      <c r="B3" s="2"/>
      <c r="C3" s="8" t="s">
        <v>2</v>
      </c>
      <c r="D3" s="12">
        <f>SUM(D4:D5)</f>
        <v>5.6664506100000001</v>
      </c>
      <c r="E3" s="48"/>
      <c r="F3" s="25"/>
    </row>
    <row r="4" spans="1:8" ht="15.6">
      <c r="A4" s="2"/>
      <c r="B4" s="2"/>
      <c r="C4" s="9" t="s">
        <v>55</v>
      </c>
      <c r="D4" s="48">
        <v>1.15078506</v>
      </c>
      <c r="E4" s="53"/>
      <c r="F4" s="65"/>
    </row>
    <row r="5" spans="1:8" ht="15.6">
      <c r="A5" s="2"/>
      <c r="B5" s="2"/>
      <c r="C5" s="9" t="s">
        <v>56</v>
      </c>
      <c r="D5" s="48">
        <v>4.5156655499999996</v>
      </c>
      <c r="E5" s="48"/>
      <c r="F5" s="65"/>
      <c r="G5" s="23"/>
    </row>
    <row r="6" spans="1:8" ht="15.6">
      <c r="A6" s="2"/>
      <c r="B6" s="2"/>
      <c r="C6" s="9"/>
      <c r="D6" s="2"/>
      <c r="E6" s="48"/>
      <c r="F6" s="65"/>
    </row>
    <row r="7" spans="1:8" ht="15.6">
      <c r="A7" s="2"/>
      <c r="B7" s="2"/>
      <c r="C7" s="8" t="s">
        <v>3</v>
      </c>
      <c r="D7" s="12">
        <f>SUM(D8:D9)</f>
        <v>0.15633940916016376</v>
      </c>
      <c r="E7" s="48"/>
      <c r="F7" s="65"/>
    </row>
    <row r="8" spans="1:8" ht="15.6">
      <c r="A8" s="2"/>
      <c r="B8" s="2"/>
      <c r="C8" s="9" t="s">
        <v>4</v>
      </c>
      <c r="D8" s="2">
        <v>0</v>
      </c>
      <c r="E8" s="48"/>
      <c r="F8" s="65"/>
    </row>
    <row r="9" spans="1:8" ht="15.6">
      <c r="A9" s="2"/>
      <c r="B9" s="2"/>
      <c r="C9" s="9" t="s">
        <v>5</v>
      </c>
      <c r="D9" s="44">
        <v>0.15633940916016376</v>
      </c>
      <c r="E9" s="48"/>
      <c r="F9" s="87"/>
      <c r="G9" s="23"/>
      <c r="H9" s="23"/>
    </row>
    <row r="10" spans="1:8" ht="15.6">
      <c r="A10" s="2"/>
      <c r="B10" s="2"/>
      <c r="C10" s="9"/>
      <c r="D10" s="2"/>
      <c r="E10" s="48"/>
      <c r="F10" s="65"/>
    </row>
    <row r="11" spans="1:8" ht="15.6">
      <c r="A11" s="2"/>
      <c r="B11" s="2"/>
      <c r="C11" s="8" t="s">
        <v>57</v>
      </c>
      <c r="D11" s="2">
        <f>SUM(D12:D14)</f>
        <v>0</v>
      </c>
      <c r="E11" s="48"/>
      <c r="F11" s="65"/>
    </row>
    <row r="12" spans="1:8" ht="31.2">
      <c r="A12" s="2"/>
      <c r="B12" s="2"/>
      <c r="C12" s="9" t="s">
        <v>58</v>
      </c>
      <c r="D12" s="2">
        <v>0</v>
      </c>
      <c r="E12" s="48"/>
      <c r="F12" s="65"/>
    </row>
    <row r="13" spans="1:8" ht="15.6">
      <c r="A13" s="2"/>
      <c r="B13" s="2"/>
      <c r="C13" s="9" t="s">
        <v>6</v>
      </c>
      <c r="D13" s="2">
        <v>0</v>
      </c>
      <c r="E13" s="48"/>
      <c r="F13" s="65"/>
    </row>
    <row r="14" spans="1:8" ht="15.6">
      <c r="A14" s="2"/>
      <c r="B14" s="2"/>
      <c r="C14" s="9" t="s">
        <v>59</v>
      </c>
      <c r="D14" s="2">
        <v>0</v>
      </c>
      <c r="E14" s="48"/>
      <c r="F14" s="65"/>
    </row>
    <row r="15" spans="1:8" ht="15.6">
      <c r="A15" s="2"/>
      <c r="B15" s="2"/>
      <c r="C15" s="9"/>
      <c r="D15" s="2"/>
      <c r="E15" s="48"/>
      <c r="F15" s="65"/>
    </row>
    <row r="16" spans="1:8" ht="15.6">
      <c r="A16" s="2"/>
      <c r="B16" s="2"/>
      <c r="C16" s="8" t="s">
        <v>7</v>
      </c>
      <c r="D16" s="12">
        <f>SUM(D17:D25)</f>
        <v>1.5406674679999988</v>
      </c>
      <c r="E16" s="48"/>
      <c r="F16" s="65"/>
    </row>
    <row r="17" spans="1:7" ht="15.6">
      <c r="A17" s="2"/>
      <c r="B17" s="2"/>
      <c r="C17" s="9" t="s">
        <v>60</v>
      </c>
      <c r="D17" s="15">
        <v>0</v>
      </c>
      <c r="E17" s="48"/>
      <c r="F17" s="65"/>
    </row>
    <row r="18" spans="1:7" ht="15.6">
      <c r="A18" s="2"/>
      <c r="B18" s="2"/>
      <c r="C18" s="9" t="s">
        <v>69</v>
      </c>
      <c r="D18" s="2">
        <v>0</v>
      </c>
      <c r="E18" s="48"/>
      <c r="F18" s="65"/>
    </row>
    <row r="19" spans="1:7" ht="15.6">
      <c r="A19" s="2"/>
      <c r="B19" s="2"/>
      <c r="C19" s="9" t="s">
        <v>70</v>
      </c>
      <c r="D19" s="2">
        <v>0</v>
      </c>
      <c r="E19" s="48"/>
      <c r="F19" s="65"/>
    </row>
    <row r="20" spans="1:7" ht="15.6">
      <c r="A20" s="2"/>
      <c r="B20" s="2"/>
      <c r="C20" s="9" t="s">
        <v>71</v>
      </c>
      <c r="D20" s="2">
        <v>0</v>
      </c>
      <c r="E20" s="48"/>
      <c r="F20" s="65"/>
    </row>
    <row r="21" spans="1:7" ht="15.6">
      <c r="A21" s="2"/>
      <c r="B21" s="2"/>
      <c r="C21" s="9" t="s">
        <v>72</v>
      </c>
      <c r="D21" s="2">
        <v>0</v>
      </c>
      <c r="E21" s="48"/>
      <c r="F21" s="65"/>
    </row>
    <row r="22" spans="1:7" ht="15.6">
      <c r="A22" s="2"/>
      <c r="B22" s="2"/>
      <c r="C22" s="9" t="s">
        <v>73</v>
      </c>
      <c r="D22" s="48">
        <v>0.34726247199999993</v>
      </c>
      <c r="E22" s="48"/>
      <c r="F22" s="65"/>
      <c r="G22" s="23"/>
    </row>
    <row r="23" spans="1:7" ht="17.25" customHeight="1">
      <c r="A23" s="2"/>
      <c r="B23" s="2"/>
      <c r="C23" s="9" t="s">
        <v>74</v>
      </c>
      <c r="D23" s="48">
        <v>1.1934049959999988</v>
      </c>
      <c r="E23" s="48"/>
      <c r="F23" s="65"/>
      <c r="G23" s="23"/>
    </row>
    <row r="24" spans="1:7" ht="15.6">
      <c r="A24" s="2"/>
      <c r="B24" s="2"/>
      <c r="C24" s="9" t="s">
        <v>75</v>
      </c>
      <c r="D24" s="2">
        <v>0</v>
      </c>
      <c r="E24" s="48"/>
      <c r="F24" s="65"/>
    </row>
    <row r="25" spans="1:7" ht="15.6">
      <c r="A25" s="2"/>
      <c r="B25" s="2"/>
      <c r="C25" s="9" t="s">
        <v>76</v>
      </c>
      <c r="D25" s="2">
        <v>0</v>
      </c>
      <c r="E25" s="48"/>
      <c r="F25" s="65"/>
    </row>
    <row r="26" spans="1:7" ht="15.6">
      <c r="A26" s="2"/>
      <c r="B26" s="2"/>
      <c r="C26" s="9"/>
      <c r="D26" s="2"/>
      <c r="E26" s="48"/>
      <c r="F26" s="65"/>
    </row>
    <row r="27" spans="1:7" ht="15.6">
      <c r="A27" s="2"/>
      <c r="B27" s="2"/>
      <c r="C27" s="8" t="s">
        <v>8</v>
      </c>
      <c r="E27" s="48"/>
      <c r="F27" s="65"/>
    </row>
    <row r="28" spans="1:7" ht="15.6">
      <c r="A28" s="2"/>
      <c r="B28" s="2"/>
      <c r="C28" s="9" t="s">
        <v>9</v>
      </c>
      <c r="D28" s="2">
        <v>0</v>
      </c>
      <c r="E28" s="48"/>
      <c r="F28" s="65"/>
    </row>
    <row r="29" spans="1:7" ht="15.6">
      <c r="A29" s="2"/>
      <c r="B29" s="2"/>
      <c r="C29" s="9" t="s">
        <v>10</v>
      </c>
      <c r="D29" s="2">
        <v>0</v>
      </c>
      <c r="E29" s="48"/>
      <c r="F29" s="65"/>
    </row>
    <row r="30" spans="1:7" ht="15.6">
      <c r="A30" s="2"/>
      <c r="B30" s="2"/>
      <c r="C30" s="9"/>
      <c r="D30" s="2"/>
      <c r="E30" s="48"/>
      <c r="F30" s="65"/>
    </row>
    <row r="31" spans="1:7" ht="15.6">
      <c r="A31" s="2"/>
      <c r="B31" s="2"/>
      <c r="C31" s="8" t="s">
        <v>61</v>
      </c>
      <c r="D31" s="3">
        <f>D16+D5+D7</f>
        <v>6.2126724271601619</v>
      </c>
      <c r="E31" s="48"/>
      <c r="F31" s="65"/>
    </row>
    <row r="32" spans="1:7" ht="15.6">
      <c r="A32" s="2"/>
      <c r="B32" s="2"/>
      <c r="C32" s="8"/>
      <c r="D32" s="3"/>
      <c r="E32" s="2"/>
    </row>
    <row r="33" spans="1:7" ht="15.6">
      <c r="A33" s="2"/>
      <c r="B33" s="2"/>
      <c r="C33" s="8" t="s">
        <v>11</v>
      </c>
    </row>
    <row r="34" spans="1:7" ht="31.2">
      <c r="A34" s="2"/>
      <c r="B34" s="2"/>
      <c r="C34" s="9" t="s">
        <v>62</v>
      </c>
      <c r="D34" s="10">
        <f>(D12+D16+D29)/D38</f>
        <v>1.3306730802128291E-4</v>
      </c>
      <c r="E34" s="2"/>
    </row>
    <row r="35" spans="1:7" ht="31.2">
      <c r="A35" s="2"/>
      <c r="B35" s="2"/>
      <c r="C35" s="9" t="s">
        <v>63</v>
      </c>
      <c r="D35" s="10">
        <f>D31/D37</f>
        <v>5.2884905865814124E-4</v>
      </c>
      <c r="E35" s="2"/>
    </row>
    <row r="36" spans="1:7" ht="15.6">
      <c r="A36" s="2"/>
      <c r="B36" s="2"/>
      <c r="C36" s="9"/>
      <c r="D36" s="10"/>
      <c r="E36" s="2"/>
    </row>
    <row r="37" spans="1:7" ht="15.6">
      <c r="A37" s="2"/>
      <c r="B37" s="2"/>
      <c r="C37" s="8" t="s">
        <v>68</v>
      </c>
      <c r="D37" s="19">
        <f>(D38+(11916961.96 /1000))/2</f>
        <v>11747.534245260251</v>
      </c>
      <c r="E37" s="2"/>
      <c r="G37" s="86"/>
    </row>
    <row r="38" spans="1:7" ht="15.6">
      <c r="C38" s="80" t="s">
        <v>136</v>
      </c>
      <c r="D38" s="19">
        <f>11578106.5305205/1000</f>
        <v>11578.106530520501</v>
      </c>
    </row>
    <row r="39" spans="1:7">
      <c r="D39" s="54"/>
    </row>
    <row r="42" spans="1:7">
      <c r="D42" s="54"/>
    </row>
    <row r="43" spans="1:7">
      <c r="D43" s="23"/>
    </row>
    <row r="45" spans="1:7">
      <c r="D45" s="23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rightToLeft="1" tabSelected="1" workbookViewId="0">
      <selection activeCell="C13" sqref="C13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3.5" style="1" bestFit="1" customWidth="1"/>
    <col min="5" max="5" width="11.8984375" style="1" bestFit="1" customWidth="1"/>
    <col min="6" max="6" width="17.09765625" style="1" bestFit="1" customWidth="1"/>
    <col min="7" max="7" width="12" style="1" customWidth="1"/>
    <col min="8" max="16384" width="9.09765625" style="1"/>
  </cols>
  <sheetData>
    <row r="1" spans="1:7">
      <c r="B1" s="94" t="s">
        <v>158</v>
      </c>
      <c r="C1" s="95"/>
      <c r="D1" s="95"/>
      <c r="E1" s="95"/>
      <c r="F1" s="95"/>
      <c r="G1" s="95"/>
    </row>
    <row r="2" spans="1:7">
      <c r="C2" s="1" t="s">
        <v>0</v>
      </c>
      <c r="D2" s="1" t="s">
        <v>1</v>
      </c>
      <c r="E2" s="25"/>
      <c r="F2" s="25"/>
    </row>
    <row r="3" spans="1:7" ht="15.6">
      <c r="A3" s="2"/>
      <c r="B3" s="2"/>
      <c r="C3" s="8" t="s">
        <v>2</v>
      </c>
      <c r="D3" s="12">
        <f>SUM(D4:D5)</f>
        <v>2.6661099999999998</v>
      </c>
      <c r="E3" s="53"/>
      <c r="F3" s="65"/>
    </row>
    <row r="4" spans="1:7" ht="15.6">
      <c r="A4" s="2"/>
      <c r="B4" s="2"/>
      <c r="C4" s="9" t="s">
        <v>55</v>
      </c>
      <c r="D4" s="12">
        <v>0.106</v>
      </c>
      <c r="E4" s="53"/>
      <c r="F4" s="65"/>
    </row>
    <row r="5" spans="1:7" ht="15.6">
      <c r="A5" s="2"/>
      <c r="B5" s="2"/>
      <c r="C5" s="9" t="s">
        <v>56</v>
      </c>
      <c r="D5" s="48">
        <v>2.5601099999999999</v>
      </c>
      <c r="E5" s="48"/>
      <c r="F5" s="65"/>
      <c r="G5" s="23"/>
    </row>
    <row r="6" spans="1:7" ht="15.6">
      <c r="A6" s="2"/>
      <c r="B6" s="2"/>
      <c r="C6" s="9"/>
      <c r="D6" s="2"/>
      <c r="E6" s="53"/>
      <c r="F6" s="65"/>
    </row>
    <row r="7" spans="1:7" ht="15.6">
      <c r="A7" s="2"/>
      <c r="B7" s="2"/>
      <c r="C7" s="8" t="s">
        <v>3</v>
      </c>
      <c r="D7" s="37">
        <f>SUM(D8:D9)</f>
        <v>4.581065996453736E-3</v>
      </c>
      <c r="E7" s="53"/>
      <c r="F7" s="65"/>
    </row>
    <row r="8" spans="1:7" ht="15.6">
      <c r="A8" s="2"/>
      <c r="B8" s="2"/>
      <c r="C8" s="9" t="s">
        <v>4</v>
      </c>
      <c r="D8" s="2">
        <v>0</v>
      </c>
      <c r="E8" s="53"/>
      <c r="F8" s="65"/>
    </row>
    <row r="9" spans="1:7" ht="15.6">
      <c r="A9" s="2"/>
      <c r="B9" s="2"/>
      <c r="C9" s="9" t="s">
        <v>5</v>
      </c>
      <c r="D9" s="53">
        <v>4.581065996453736E-3</v>
      </c>
      <c r="E9" s="53"/>
      <c r="F9" s="65"/>
    </row>
    <row r="10" spans="1:7" ht="15.6">
      <c r="A10" s="2"/>
      <c r="B10" s="2"/>
      <c r="C10" s="9"/>
      <c r="D10" s="2"/>
      <c r="E10" s="53"/>
      <c r="F10" s="65"/>
    </row>
    <row r="11" spans="1:7" ht="15.6">
      <c r="A11" s="2"/>
      <c r="B11" s="2"/>
      <c r="C11" s="8" t="s">
        <v>57</v>
      </c>
      <c r="D11" s="2">
        <f>SUM(D12:D14)</f>
        <v>0</v>
      </c>
      <c r="E11" s="53"/>
      <c r="F11" s="65"/>
    </row>
    <row r="12" spans="1:7" ht="31.2">
      <c r="A12" s="2"/>
      <c r="B12" s="2"/>
      <c r="C12" s="9" t="s">
        <v>58</v>
      </c>
      <c r="D12" s="2">
        <v>0</v>
      </c>
      <c r="E12" s="53"/>
      <c r="F12" s="65"/>
    </row>
    <row r="13" spans="1:7" ht="15.6">
      <c r="A13" s="2"/>
      <c r="B13" s="2"/>
      <c r="C13" s="9" t="s">
        <v>6</v>
      </c>
      <c r="D13" s="2">
        <v>0</v>
      </c>
      <c r="E13" s="53"/>
      <c r="F13" s="65"/>
    </row>
    <row r="14" spans="1:7" ht="15.6">
      <c r="A14" s="2"/>
      <c r="B14" s="2"/>
      <c r="C14" s="9" t="s">
        <v>59</v>
      </c>
      <c r="D14" s="2">
        <v>0</v>
      </c>
      <c r="E14" s="53"/>
      <c r="F14" s="65"/>
    </row>
    <row r="15" spans="1:7" ht="15.6">
      <c r="A15" s="2"/>
      <c r="B15" s="2"/>
      <c r="C15" s="9"/>
      <c r="D15" s="2"/>
      <c r="E15" s="53"/>
      <c r="F15" s="65"/>
    </row>
    <row r="16" spans="1:7" ht="15.6">
      <c r="A16" s="2"/>
      <c r="B16" s="2"/>
      <c r="C16" s="8" t="s">
        <v>7</v>
      </c>
      <c r="D16" s="12">
        <f>SUM(D17:D25)</f>
        <v>0.92134888800000025</v>
      </c>
      <c r="E16" s="53"/>
      <c r="F16" s="65"/>
    </row>
    <row r="17" spans="1:7" ht="15.6">
      <c r="A17" s="2"/>
      <c r="B17" s="2"/>
      <c r="C17" s="9" t="s">
        <v>60</v>
      </c>
      <c r="D17" s="15">
        <v>0</v>
      </c>
      <c r="E17" s="53"/>
      <c r="F17" s="65"/>
    </row>
    <row r="18" spans="1:7" ht="15.6">
      <c r="A18" s="2"/>
      <c r="B18" s="2"/>
      <c r="C18" s="9" t="s">
        <v>69</v>
      </c>
      <c r="D18" s="2">
        <v>0</v>
      </c>
      <c r="E18" s="53"/>
      <c r="F18" s="65"/>
    </row>
    <row r="19" spans="1:7" ht="15.6">
      <c r="A19" s="2"/>
      <c r="B19" s="2"/>
      <c r="C19" s="9" t="s">
        <v>70</v>
      </c>
      <c r="D19" s="2">
        <v>0</v>
      </c>
      <c r="E19" s="53"/>
      <c r="F19" s="65"/>
    </row>
    <row r="20" spans="1:7" ht="15.6">
      <c r="A20" s="2"/>
      <c r="B20" s="2"/>
      <c r="C20" s="9" t="s">
        <v>71</v>
      </c>
      <c r="D20" s="2">
        <v>0</v>
      </c>
      <c r="E20" s="53"/>
      <c r="F20" s="65"/>
    </row>
    <row r="21" spans="1:7" ht="15.6">
      <c r="A21" s="2"/>
      <c r="B21" s="2"/>
      <c r="C21" s="9" t="s">
        <v>72</v>
      </c>
      <c r="D21" s="2">
        <v>0</v>
      </c>
      <c r="E21" s="53"/>
      <c r="F21" s="65"/>
    </row>
    <row r="22" spans="1:7" ht="15.6">
      <c r="A22" s="2"/>
      <c r="B22" s="2"/>
      <c r="C22" s="9" t="s">
        <v>73</v>
      </c>
      <c r="D22" s="48">
        <v>0.92134888800000025</v>
      </c>
      <c r="E22" s="48"/>
      <c r="F22" s="65"/>
      <c r="G22" s="23"/>
    </row>
    <row r="23" spans="1:7" ht="15.6">
      <c r="A23" s="2"/>
      <c r="B23" s="2"/>
      <c r="C23" s="9" t="s">
        <v>74</v>
      </c>
      <c r="D23" s="42">
        <v>0</v>
      </c>
      <c r="E23" s="53"/>
      <c r="F23" s="65"/>
      <c r="G23" s="23"/>
    </row>
    <row r="24" spans="1:7" ht="15.6">
      <c r="A24" s="2"/>
      <c r="B24" s="2"/>
      <c r="C24" s="9" t="s">
        <v>75</v>
      </c>
      <c r="D24" s="2">
        <v>0</v>
      </c>
      <c r="E24" s="53"/>
      <c r="F24" s="65"/>
    </row>
    <row r="25" spans="1:7" ht="15.6">
      <c r="A25" s="2"/>
      <c r="B25" s="2"/>
      <c r="C25" s="9" t="s">
        <v>76</v>
      </c>
      <c r="D25" s="2">
        <v>0</v>
      </c>
      <c r="E25" s="53"/>
      <c r="F25" s="65"/>
    </row>
    <row r="26" spans="1:7" ht="15.6">
      <c r="A26" s="2"/>
      <c r="B26" s="2"/>
      <c r="C26" s="9"/>
      <c r="D26" s="2"/>
      <c r="E26" s="53"/>
      <c r="F26" s="65"/>
    </row>
    <row r="27" spans="1:7" ht="15.6">
      <c r="A27" s="2"/>
      <c r="B27" s="2"/>
      <c r="C27" s="8" t="s">
        <v>8</v>
      </c>
      <c r="E27" s="53"/>
      <c r="F27" s="65"/>
    </row>
    <row r="28" spans="1:7" ht="15.6">
      <c r="A28" s="2"/>
      <c r="B28" s="2"/>
      <c r="C28" s="9" t="s">
        <v>9</v>
      </c>
      <c r="D28" s="2">
        <v>0</v>
      </c>
      <c r="E28" s="53"/>
      <c r="F28" s="65"/>
    </row>
    <row r="29" spans="1:7" ht="15.6">
      <c r="A29" s="2"/>
      <c r="B29" s="2"/>
      <c r="C29" s="9" t="s">
        <v>10</v>
      </c>
      <c r="D29" s="2">
        <v>0</v>
      </c>
      <c r="E29" s="53"/>
      <c r="F29" s="65"/>
    </row>
    <row r="30" spans="1:7" ht="15.6">
      <c r="A30" s="2"/>
      <c r="B30" s="2"/>
      <c r="C30" s="9"/>
      <c r="D30" s="2"/>
      <c r="E30" s="53"/>
      <c r="F30" s="65"/>
    </row>
    <row r="31" spans="1:7" ht="15.6">
      <c r="A31" s="2"/>
      <c r="B31" s="2"/>
      <c r="C31" s="8" t="s">
        <v>61</v>
      </c>
      <c r="D31" s="3">
        <f>D16+D5</f>
        <v>3.4814588880000001</v>
      </c>
      <c r="E31" s="53"/>
      <c r="F31" s="65"/>
    </row>
    <row r="32" spans="1:7" ht="15.6">
      <c r="A32" s="2"/>
      <c r="B32" s="2"/>
      <c r="C32" s="8"/>
      <c r="D32" s="3"/>
      <c r="E32" s="2"/>
    </row>
    <row r="33" spans="1:7" ht="15.6">
      <c r="A33" s="2"/>
      <c r="B33" s="2"/>
      <c r="C33" s="8" t="s">
        <v>11</v>
      </c>
    </row>
    <row r="34" spans="1:7" ht="31.2">
      <c r="A34" s="2"/>
      <c r="B34" s="2"/>
      <c r="C34" s="9" t="s">
        <v>62</v>
      </c>
      <c r="D34" s="10">
        <f>(D12+D16+D29)/D38</f>
        <v>1.7192009252609629E-4</v>
      </c>
      <c r="E34" s="2"/>
    </row>
    <row r="35" spans="1:7" ht="31.2">
      <c r="A35" s="2"/>
      <c r="B35" s="2"/>
      <c r="C35" s="9" t="s">
        <v>63</v>
      </c>
      <c r="D35" s="10">
        <f>D31/D37</f>
        <v>5.0979615956023099E-4</v>
      </c>
      <c r="E35" s="2"/>
      <c r="G35" s="86">
        <v>-8299069.6399999997</v>
      </c>
    </row>
    <row r="36" spans="1:7" ht="15.6">
      <c r="A36" s="2"/>
      <c r="B36" s="2"/>
      <c r="C36" s="9"/>
      <c r="D36" s="10"/>
      <c r="E36" s="2"/>
    </row>
    <row r="37" spans="1:7" ht="15.6">
      <c r="A37" s="2"/>
      <c r="B37" s="2"/>
      <c r="C37" s="8" t="s">
        <v>68</v>
      </c>
      <c r="D37" s="19">
        <f>(D38+(8299069.64 /1000))/2</f>
        <v>6829.1194876854997</v>
      </c>
      <c r="E37" s="2"/>
    </row>
    <row r="38" spans="1:7" ht="15.6">
      <c r="C38" s="80" t="s">
        <v>136</v>
      </c>
      <c r="D38" s="19">
        <f>5359169.335371/1000</f>
        <v>5359.1693353709998</v>
      </c>
    </row>
    <row r="39" spans="1:7">
      <c r="D39" s="54"/>
    </row>
    <row r="43" spans="1:7">
      <c r="D43" s="23"/>
    </row>
    <row r="45" spans="1:7">
      <c r="D45" s="23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topLeftCell="B1" workbookViewId="0">
      <selection activeCell="D49" sqref="D49"/>
    </sheetView>
  </sheetViews>
  <sheetFormatPr defaultRowHeight="13.8"/>
  <cols>
    <col min="1" max="1" width="10.69921875" bestFit="1" customWidth="1"/>
    <col min="2" max="2" width="9" bestFit="1" customWidth="1"/>
    <col min="3" max="3" width="55.3984375" bestFit="1" customWidth="1"/>
    <col min="4" max="4" width="11.69921875" bestFit="1" customWidth="1"/>
    <col min="5" max="5" width="11.8984375" hidden="1" customWidth="1"/>
    <col min="6" max="7" width="0" hidden="1" customWidth="1"/>
    <col min="8" max="8" width="25.59765625" customWidth="1"/>
  </cols>
  <sheetData>
    <row r="1" spans="1:16">
      <c r="B1" s="96" t="s">
        <v>159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6">
      <c r="C2" t="s">
        <v>0</v>
      </c>
      <c r="D2" t="s">
        <v>1</v>
      </c>
    </row>
    <row r="3" spans="1:16">
      <c r="A3" s="4"/>
      <c r="B3" s="4"/>
      <c r="C3" s="5" t="s">
        <v>12</v>
      </c>
    </row>
    <row r="4" spans="1:16">
      <c r="A4" s="4"/>
      <c r="B4" s="4"/>
      <c r="C4" s="5" t="s">
        <v>13</v>
      </c>
    </row>
    <row r="5" spans="1:16">
      <c r="C5" s="7" t="s">
        <v>123</v>
      </c>
      <c r="D5" s="81">
        <v>95.789287962000003</v>
      </c>
      <c r="H5" s="49"/>
      <c r="I5" s="49"/>
      <c r="J5" s="13"/>
    </row>
    <row r="6" spans="1:16">
      <c r="A6" s="4"/>
      <c r="B6" s="4"/>
      <c r="C6" s="5" t="s">
        <v>14</v>
      </c>
      <c r="D6" s="22">
        <f>SUM(D5)</f>
        <v>95.789287962000003</v>
      </c>
      <c r="E6" s="4"/>
      <c r="J6" s="13"/>
    </row>
    <row r="7" spans="1:16">
      <c r="A7" s="4"/>
      <c r="B7" s="4"/>
      <c r="C7" s="5" t="s">
        <v>15</v>
      </c>
      <c r="D7" s="51"/>
    </row>
    <row r="8" spans="1:16">
      <c r="A8" s="4"/>
      <c r="B8" s="4"/>
      <c r="C8" s="78" t="s">
        <v>89</v>
      </c>
      <c r="D8" s="52">
        <v>164.06929893799997</v>
      </c>
      <c r="I8" s="13"/>
      <c r="J8" s="13"/>
    </row>
    <row r="9" spans="1:16">
      <c r="A9" s="4"/>
      <c r="B9" s="4"/>
      <c r="C9" s="78" t="s">
        <v>96</v>
      </c>
      <c r="D9" s="52">
        <v>17.593639999999997</v>
      </c>
      <c r="I9" s="13"/>
      <c r="J9" s="13"/>
    </row>
    <row r="10" spans="1:16">
      <c r="A10" s="4"/>
      <c r="B10" s="4"/>
      <c r="C10" s="78" t="s">
        <v>137</v>
      </c>
      <c r="D10" s="52">
        <v>7.9656599999999997</v>
      </c>
      <c r="J10" s="13"/>
    </row>
    <row r="11" spans="1:16">
      <c r="A11" s="4"/>
      <c r="B11" s="4"/>
      <c r="C11" s="78" t="s">
        <v>99</v>
      </c>
      <c r="D11" s="52">
        <v>54.324918623999991</v>
      </c>
      <c r="I11" s="13"/>
      <c r="J11" s="13"/>
    </row>
    <row r="12" spans="1:16">
      <c r="A12" s="4"/>
      <c r="B12" s="4"/>
      <c r="C12" s="78" t="s">
        <v>90</v>
      </c>
      <c r="D12" s="52">
        <v>49.623192588000002</v>
      </c>
      <c r="I12" s="13"/>
      <c r="J12" s="13"/>
    </row>
    <row r="13" spans="1:16">
      <c r="A13" s="4"/>
      <c r="B13" s="4"/>
      <c r="C13" s="21" t="s">
        <v>138</v>
      </c>
      <c r="D13" s="81">
        <v>19.09477</v>
      </c>
      <c r="H13" s="57"/>
      <c r="I13" s="49"/>
      <c r="J13" s="13"/>
      <c r="K13" s="49"/>
      <c r="L13" s="57"/>
      <c r="M13" s="49"/>
      <c r="O13" s="57"/>
      <c r="P13" s="49"/>
    </row>
    <row r="14" spans="1:16">
      <c r="A14" s="4"/>
      <c r="B14" s="4"/>
      <c r="C14" s="21" t="s">
        <v>98</v>
      </c>
      <c r="D14" s="81">
        <v>10.0706965</v>
      </c>
      <c r="H14" s="59"/>
      <c r="I14" s="49"/>
      <c r="J14" s="13"/>
      <c r="K14" s="49"/>
      <c r="L14" s="57"/>
      <c r="M14" s="49"/>
      <c r="O14" s="57"/>
      <c r="P14" s="49"/>
    </row>
    <row r="15" spans="1:16">
      <c r="A15" s="4"/>
      <c r="B15" s="4"/>
      <c r="C15" s="21" t="s">
        <v>97</v>
      </c>
      <c r="D15" s="81">
        <v>5.4736799999999999</v>
      </c>
      <c r="H15" s="59"/>
      <c r="I15" s="49"/>
      <c r="J15" s="13"/>
      <c r="K15" s="49"/>
      <c r="L15" s="57"/>
      <c r="M15" s="49"/>
      <c r="O15" s="57"/>
      <c r="P15" s="49"/>
    </row>
    <row r="16" spans="1:16">
      <c r="A16" s="4"/>
      <c r="B16" s="4"/>
      <c r="C16" s="21" t="s">
        <v>139</v>
      </c>
      <c r="D16" s="81">
        <v>0.13558000000000001</v>
      </c>
      <c r="H16" s="57"/>
      <c r="I16" s="49"/>
      <c r="J16" s="13"/>
      <c r="K16" s="49"/>
      <c r="L16" s="57"/>
      <c r="M16" s="49"/>
      <c r="O16" s="57"/>
      <c r="P16" s="49"/>
    </row>
    <row r="17" spans="1:16" hidden="1">
      <c r="A17" s="4"/>
      <c r="B17" s="4"/>
      <c r="C17" s="21"/>
      <c r="D17" s="51"/>
      <c r="H17" s="57"/>
      <c r="I17" s="49"/>
      <c r="J17" s="13"/>
      <c r="K17" s="49"/>
      <c r="L17" s="57"/>
      <c r="M17" s="49"/>
      <c r="O17" s="57"/>
      <c r="P17" s="49"/>
    </row>
    <row r="18" spans="1:16" hidden="1">
      <c r="C18" s="45"/>
      <c r="D18" s="51">
        <v>0</v>
      </c>
      <c r="J18" s="13"/>
      <c r="K18" s="49"/>
    </row>
    <row r="19" spans="1:16" hidden="1">
      <c r="C19" s="45"/>
      <c r="D19" s="51">
        <v>0</v>
      </c>
      <c r="I19" s="49"/>
      <c r="J19" s="13"/>
      <c r="K19" s="49"/>
    </row>
    <row r="20" spans="1:16" hidden="1">
      <c r="C20" s="39"/>
      <c r="D20" s="51">
        <v>0</v>
      </c>
      <c r="J20" s="13"/>
      <c r="K20" s="49"/>
    </row>
    <row r="21" spans="1:16">
      <c r="C21" s="5" t="s">
        <v>17</v>
      </c>
      <c r="D21" s="22">
        <f>SUM(D8:D20)</f>
        <v>328.35143664999998</v>
      </c>
      <c r="J21" s="13"/>
      <c r="K21" s="49"/>
    </row>
    <row r="22" spans="1:16">
      <c r="C22" s="5" t="s">
        <v>18</v>
      </c>
      <c r="D22" s="22">
        <f>D21+D6</f>
        <v>424.14072461199999</v>
      </c>
      <c r="J22" s="13"/>
      <c r="K22" s="49"/>
    </row>
    <row r="23" spans="1:16">
      <c r="C23" s="5" t="s">
        <v>19</v>
      </c>
      <c r="J23" s="13"/>
      <c r="K23" s="49"/>
    </row>
    <row r="24" spans="1:16">
      <c r="A24" s="4"/>
      <c r="B24" s="4"/>
      <c r="C24" s="5" t="s">
        <v>13</v>
      </c>
      <c r="E24" s="4"/>
    </row>
    <row r="25" spans="1:16">
      <c r="A25" s="4"/>
      <c r="B25" s="4"/>
      <c r="C25" s="6" t="s">
        <v>20</v>
      </c>
      <c r="D25">
        <v>0</v>
      </c>
      <c r="E25" s="4"/>
      <c r="I25" s="13"/>
    </row>
    <row r="26" spans="1:16">
      <c r="A26" s="4"/>
      <c r="B26" s="4"/>
      <c r="C26" s="6" t="s">
        <v>21</v>
      </c>
      <c r="D26">
        <v>0</v>
      </c>
    </row>
    <row r="27" spans="1:16">
      <c r="A27" s="4"/>
      <c r="B27" s="4"/>
      <c r="C27" s="6" t="s">
        <v>22</v>
      </c>
      <c r="D27">
        <v>0</v>
      </c>
    </row>
    <row r="28" spans="1:16">
      <c r="C28" s="5" t="s">
        <v>14</v>
      </c>
      <c r="D28" s="4">
        <v>0</v>
      </c>
    </row>
    <row r="29" spans="1:16">
      <c r="C29" s="5" t="s">
        <v>15</v>
      </c>
    </row>
    <row r="30" spans="1:16">
      <c r="C30" s="45" t="s">
        <v>88</v>
      </c>
      <c r="D30" s="81">
        <v>96.625999250303764</v>
      </c>
      <c r="I30" s="13"/>
      <c r="J30" s="13"/>
    </row>
    <row r="31" spans="1:16">
      <c r="A31" s="4"/>
      <c r="B31" s="4"/>
      <c r="C31" s="5" t="s">
        <v>17</v>
      </c>
      <c r="D31" s="22">
        <f>D30</f>
        <v>96.625999250303764</v>
      </c>
      <c r="E31" s="4"/>
    </row>
    <row r="32" spans="1:16">
      <c r="A32" s="4"/>
      <c r="B32" s="4"/>
      <c r="C32" s="5" t="s">
        <v>23</v>
      </c>
      <c r="D32" s="22">
        <f>D31</f>
        <v>96.625999250303764</v>
      </c>
    </row>
    <row r="33" spans="1:10">
      <c r="C33" s="5" t="s">
        <v>24</v>
      </c>
      <c r="J33" s="46"/>
    </row>
    <row r="34" spans="1:10">
      <c r="A34" s="4"/>
      <c r="B34" s="4"/>
      <c r="C34" s="6" t="s">
        <v>16</v>
      </c>
      <c r="D34">
        <v>0</v>
      </c>
      <c r="E34" s="4"/>
    </row>
    <row r="35" spans="1:10">
      <c r="A35" s="4"/>
      <c r="B35" s="4"/>
      <c r="C35" s="5" t="s">
        <v>25</v>
      </c>
      <c r="D35" s="4">
        <v>0</v>
      </c>
      <c r="E35" s="4"/>
    </row>
    <row r="36" spans="1:10">
      <c r="A36" s="4"/>
      <c r="B36" s="4"/>
      <c r="C36" s="5" t="s">
        <v>26</v>
      </c>
    </row>
    <row r="37" spans="1:10">
      <c r="C37" s="6" t="s">
        <v>27</v>
      </c>
      <c r="D37">
        <v>0</v>
      </c>
    </row>
    <row r="38" spans="1:10">
      <c r="A38" s="4"/>
      <c r="B38" s="4"/>
      <c r="C38" s="6" t="s">
        <v>28</v>
      </c>
      <c r="D38">
        <v>0</v>
      </c>
      <c r="E38" s="4"/>
    </row>
    <row r="39" spans="1:10">
      <c r="A39" s="4"/>
      <c r="B39" s="4"/>
      <c r="C39" s="6" t="s">
        <v>22</v>
      </c>
      <c r="D39">
        <v>0</v>
      </c>
    </row>
    <row r="40" spans="1:10">
      <c r="C40" s="5" t="s">
        <v>29</v>
      </c>
      <c r="D40" s="4">
        <v>0</v>
      </c>
    </row>
    <row r="41" spans="1:10">
      <c r="C41" s="5" t="s">
        <v>30</v>
      </c>
    </row>
    <row r="42" spans="1:10">
      <c r="C42" s="6" t="s">
        <v>27</v>
      </c>
      <c r="D42">
        <v>0</v>
      </c>
    </row>
    <row r="43" spans="1:10">
      <c r="A43" s="4"/>
      <c r="B43" s="4"/>
      <c r="C43" s="6" t="s">
        <v>22</v>
      </c>
      <c r="D43">
        <v>0</v>
      </c>
      <c r="E43" s="4"/>
    </row>
    <row r="44" spans="1:10">
      <c r="A44" s="4"/>
      <c r="B44" s="4"/>
      <c r="C44" s="5" t="s">
        <v>31</v>
      </c>
      <c r="D44" s="4">
        <v>0</v>
      </c>
    </row>
    <row r="45" spans="1:10">
      <c r="C45" s="5" t="s">
        <v>32</v>
      </c>
    </row>
    <row r="46" spans="1:10">
      <c r="C46" s="6" t="s">
        <v>27</v>
      </c>
      <c r="D46">
        <v>0</v>
      </c>
    </row>
    <row r="47" spans="1:10">
      <c r="A47" s="4"/>
      <c r="B47" s="4"/>
      <c r="C47" s="6" t="s">
        <v>22</v>
      </c>
      <c r="D47">
        <v>0</v>
      </c>
      <c r="E47" s="4"/>
    </row>
    <row r="48" spans="1:10">
      <c r="A48" s="4"/>
      <c r="B48" s="4"/>
      <c r="C48" s="5" t="s">
        <v>33</v>
      </c>
      <c r="D48" s="4">
        <v>0</v>
      </c>
    </row>
    <row r="49" spans="1:8">
      <c r="C49" s="5" t="s">
        <v>34</v>
      </c>
      <c r="D49" s="22">
        <f>D32+D21+D5</f>
        <v>520.76672386230371</v>
      </c>
    </row>
    <row r="50" spans="1:8" ht="15.6">
      <c r="C50" s="8" t="s">
        <v>77</v>
      </c>
      <c r="D50" s="20">
        <f>מאוחד!D37</f>
        <v>2619601.7918172409</v>
      </c>
    </row>
    <row r="51" spans="1:8">
      <c r="A51" s="4"/>
      <c r="B51" s="4"/>
      <c r="E51" s="4"/>
    </row>
    <row r="52" spans="1:8">
      <c r="A52" s="4"/>
      <c r="B52" s="4"/>
      <c r="E52" s="4">
        <f>E35+E24+E5</f>
        <v>0</v>
      </c>
      <c r="F52" s="4">
        <f>F35+F24+F5</f>
        <v>0</v>
      </c>
      <c r="G52" s="4">
        <f>G35+G24+G5</f>
        <v>0</v>
      </c>
      <c r="H52" s="4"/>
    </row>
    <row r="53" spans="1:8">
      <c r="A53" s="4"/>
      <c r="B53" s="4"/>
      <c r="E53" s="4"/>
    </row>
  </sheetData>
  <mergeCells count="1">
    <mergeCell ref="B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rightToLeft="1" topLeftCell="B85" workbookViewId="0">
      <selection activeCell="D51" sqref="D51"/>
    </sheetView>
  </sheetViews>
  <sheetFormatPr defaultRowHeight="13.8"/>
  <cols>
    <col min="1" max="1" width="10.69921875" bestFit="1" customWidth="1"/>
    <col min="2" max="2" width="9" bestFit="1" customWidth="1"/>
    <col min="3" max="3" width="53.19921875" bestFit="1" customWidth="1"/>
    <col min="4" max="4" width="12.59765625" bestFit="1" customWidth="1"/>
    <col min="5" max="5" width="29.3984375" customWidth="1"/>
    <col min="6" max="6" width="10.09765625" bestFit="1" customWidth="1"/>
  </cols>
  <sheetData>
    <row r="1" spans="1:11">
      <c r="B1" s="96" t="s">
        <v>160</v>
      </c>
      <c r="C1" s="97"/>
      <c r="D1" s="97"/>
      <c r="E1" s="97"/>
      <c r="F1" s="97"/>
      <c r="G1" s="97"/>
      <c r="H1" s="97"/>
      <c r="I1" s="97"/>
      <c r="J1" s="97"/>
      <c r="K1" s="97"/>
    </row>
    <row r="2" spans="1:11">
      <c r="C2" t="s">
        <v>0</v>
      </c>
      <c r="D2" t="s">
        <v>1</v>
      </c>
    </row>
    <row r="3" spans="1:11">
      <c r="A3" s="4"/>
      <c r="B3" s="4"/>
      <c r="C3" s="5" t="s">
        <v>35</v>
      </c>
    </row>
    <row r="4" spans="1:11">
      <c r="C4" s="6" t="s">
        <v>36</v>
      </c>
      <c r="D4" s="11"/>
    </row>
    <row r="5" spans="1:11">
      <c r="B5" s="17"/>
      <c r="C5" s="89" t="s">
        <v>124</v>
      </c>
      <c r="D5" s="52">
        <v>97.059128000000001</v>
      </c>
      <c r="E5" s="75"/>
      <c r="F5" s="76"/>
      <c r="G5" s="74"/>
    </row>
    <row r="6" spans="1:11">
      <c r="B6" s="67"/>
      <c r="C6" s="89" t="s">
        <v>125</v>
      </c>
      <c r="D6" s="52">
        <v>261.39186000000001</v>
      </c>
      <c r="E6" s="75"/>
      <c r="F6" s="76"/>
      <c r="G6" s="74"/>
    </row>
    <row r="7" spans="1:11">
      <c r="B7" s="17"/>
      <c r="C7" s="89" t="s">
        <v>83</v>
      </c>
      <c r="D7" s="52">
        <v>74.645708999999997</v>
      </c>
      <c r="E7" s="75"/>
      <c r="F7" s="76"/>
      <c r="G7" s="74"/>
    </row>
    <row r="8" spans="1:11">
      <c r="B8" s="17"/>
      <c r="C8" s="89" t="s">
        <v>110</v>
      </c>
      <c r="D8" s="52">
        <v>27.701999999999998</v>
      </c>
      <c r="E8" s="75"/>
      <c r="F8" s="76"/>
      <c r="G8" s="74"/>
    </row>
    <row r="9" spans="1:11">
      <c r="B9" s="17"/>
      <c r="C9" s="89" t="s">
        <v>111</v>
      </c>
      <c r="D9" s="52">
        <v>79.396999999999991</v>
      </c>
      <c r="E9" s="75"/>
      <c r="F9" s="76"/>
      <c r="G9" s="74"/>
    </row>
    <row r="10" spans="1:11">
      <c r="B10" s="17"/>
      <c r="C10" s="89" t="s">
        <v>112</v>
      </c>
      <c r="D10" s="52">
        <v>110.67172099999999</v>
      </c>
      <c r="E10" s="75"/>
      <c r="F10" s="76"/>
      <c r="G10" s="74"/>
    </row>
    <row r="11" spans="1:11">
      <c r="B11" s="17"/>
      <c r="C11" s="90" t="s">
        <v>91</v>
      </c>
      <c r="D11" s="91">
        <v>163.08800000000002</v>
      </c>
      <c r="E11" s="75"/>
      <c r="F11" s="76"/>
      <c r="G11" s="74"/>
    </row>
    <row r="12" spans="1:11">
      <c r="B12" s="17"/>
      <c r="C12" s="89" t="s">
        <v>92</v>
      </c>
      <c r="D12" s="92">
        <v>13.101999999999999</v>
      </c>
      <c r="E12" s="75"/>
      <c r="F12" s="76"/>
      <c r="G12" s="74"/>
    </row>
    <row r="13" spans="1:11">
      <c r="B13" s="17"/>
      <c r="C13" s="89" t="s">
        <v>113</v>
      </c>
      <c r="D13" s="52">
        <v>136.96799999999999</v>
      </c>
      <c r="E13" s="75"/>
      <c r="F13" s="76"/>
      <c r="G13" s="74"/>
    </row>
    <row r="14" spans="1:11">
      <c r="A14" s="4"/>
      <c r="C14" s="89" t="s">
        <v>114</v>
      </c>
      <c r="D14" s="52">
        <v>382.48700000000002</v>
      </c>
      <c r="E14" s="75"/>
      <c r="F14" s="76"/>
      <c r="G14" s="74"/>
    </row>
    <row r="15" spans="1:11">
      <c r="A15" s="4"/>
      <c r="C15" s="89" t="s">
        <v>115</v>
      </c>
      <c r="D15" s="52">
        <v>128.417</v>
      </c>
      <c r="E15" s="75"/>
      <c r="F15" s="76"/>
      <c r="G15" s="74"/>
    </row>
    <row r="16" spans="1:11">
      <c r="B16" s="17"/>
      <c r="C16" s="89" t="s">
        <v>116</v>
      </c>
      <c r="D16" s="52">
        <v>151.89400000000001</v>
      </c>
      <c r="G16" s="74"/>
    </row>
    <row r="17" spans="1:7">
      <c r="B17" s="50"/>
      <c r="C17" s="89" t="s">
        <v>117</v>
      </c>
      <c r="D17" s="52">
        <v>278.88800000000003</v>
      </c>
      <c r="E17" s="75"/>
      <c r="F17" s="76"/>
      <c r="G17" s="74"/>
    </row>
    <row r="18" spans="1:7">
      <c r="B18" s="50"/>
      <c r="C18" s="89" t="s">
        <v>118</v>
      </c>
      <c r="D18" s="52">
        <v>330.22199999999998</v>
      </c>
      <c r="E18" s="75"/>
      <c r="F18" s="76"/>
      <c r="G18" s="74"/>
    </row>
    <row r="19" spans="1:7">
      <c r="B19" s="82"/>
      <c r="C19" s="89" t="s">
        <v>131</v>
      </c>
      <c r="D19" s="52">
        <v>173.934944</v>
      </c>
      <c r="E19" s="75"/>
      <c r="F19" s="76"/>
      <c r="G19" s="74"/>
    </row>
    <row r="20" spans="1:7">
      <c r="B20" s="88"/>
      <c r="C20" s="89" t="s">
        <v>163</v>
      </c>
      <c r="D20" s="52">
        <v>6.0060000000000002</v>
      </c>
      <c r="E20" s="75"/>
      <c r="F20" s="76"/>
      <c r="G20" s="74"/>
    </row>
    <row r="21" spans="1:7">
      <c r="A21" s="4"/>
      <c r="B21" s="4"/>
      <c r="C21" s="5" t="s">
        <v>37</v>
      </c>
      <c r="D21" s="22">
        <f>SUM(D5:D20)</f>
        <v>2415.8743619999996</v>
      </c>
    </row>
    <row r="22" spans="1:7">
      <c r="A22" s="4"/>
      <c r="B22" s="4"/>
      <c r="C22" s="5" t="s">
        <v>38</v>
      </c>
      <c r="D22" s="43"/>
    </row>
    <row r="23" spans="1:7">
      <c r="C23" s="18" t="s">
        <v>66</v>
      </c>
      <c r="E23" s="75"/>
      <c r="F23" s="76"/>
    </row>
    <row r="24" spans="1:7">
      <c r="C24" s="89" t="s">
        <v>64</v>
      </c>
      <c r="D24" s="52">
        <v>178.39505199999999</v>
      </c>
      <c r="F24" s="74"/>
    </row>
    <row r="25" spans="1:7">
      <c r="C25" s="89" t="s">
        <v>148</v>
      </c>
      <c r="D25" s="52">
        <v>61.398364299999997</v>
      </c>
      <c r="F25" s="74"/>
    </row>
    <row r="26" spans="1:7">
      <c r="C26" s="18" t="s">
        <v>65</v>
      </c>
    </row>
    <row r="27" spans="1:7">
      <c r="A27" s="4"/>
      <c r="C27" s="89" t="s">
        <v>79</v>
      </c>
      <c r="D27" s="52">
        <v>65.095791000000006</v>
      </c>
      <c r="F27" s="74"/>
    </row>
    <row r="28" spans="1:7">
      <c r="A28" s="4"/>
      <c r="C28" s="89" t="s">
        <v>80</v>
      </c>
      <c r="D28" s="52">
        <v>62.742181000000002</v>
      </c>
      <c r="F28" s="74"/>
    </row>
    <row r="29" spans="1:7">
      <c r="A29" s="4"/>
      <c r="C29" s="89" t="s">
        <v>95</v>
      </c>
      <c r="D29" s="52">
        <v>93.343527999999992</v>
      </c>
      <c r="F29" s="74"/>
    </row>
    <row r="30" spans="1:7">
      <c r="A30" s="4"/>
      <c r="C30" s="89" t="s">
        <v>107</v>
      </c>
      <c r="D30" s="52">
        <v>143.14331099999998</v>
      </c>
      <c r="F30" s="74"/>
    </row>
    <row r="31" spans="1:7">
      <c r="A31" s="4"/>
      <c r="C31" s="89" t="s">
        <v>81</v>
      </c>
      <c r="D31" s="52">
        <v>142.658535</v>
      </c>
      <c r="E31" s="77"/>
      <c r="F31" s="74"/>
      <c r="G31" s="77"/>
    </row>
    <row r="32" spans="1:7">
      <c r="A32" s="4"/>
      <c r="C32" s="89" t="s">
        <v>94</v>
      </c>
      <c r="D32" s="52">
        <v>122.812682</v>
      </c>
      <c r="E32" s="77"/>
      <c r="F32" s="74"/>
      <c r="G32" s="77"/>
    </row>
    <row r="33" spans="1:8">
      <c r="A33" s="4"/>
      <c r="C33" s="90" t="s">
        <v>93</v>
      </c>
      <c r="D33" s="91">
        <v>117.120279</v>
      </c>
      <c r="E33" s="77"/>
      <c r="F33" s="74"/>
      <c r="G33" s="77"/>
    </row>
    <row r="34" spans="1:8">
      <c r="A34" s="4"/>
      <c r="C34" s="89" t="s">
        <v>108</v>
      </c>
      <c r="D34" s="52">
        <v>24.427148000000003</v>
      </c>
      <c r="E34" s="77"/>
      <c r="F34" s="74"/>
      <c r="G34" s="77"/>
    </row>
    <row r="35" spans="1:8">
      <c r="A35" s="4"/>
      <c r="C35" s="89" t="s">
        <v>82</v>
      </c>
      <c r="D35" s="52">
        <v>50.244408</v>
      </c>
      <c r="E35" s="77"/>
      <c r="F35" s="74"/>
      <c r="G35" s="77"/>
    </row>
    <row r="36" spans="1:8">
      <c r="A36" s="4"/>
      <c r="C36" s="89" t="s">
        <v>84</v>
      </c>
      <c r="D36" s="52">
        <v>50.197733400000004</v>
      </c>
      <c r="E36" s="77"/>
      <c r="F36" s="74"/>
      <c r="G36" s="77"/>
    </row>
    <row r="37" spans="1:8">
      <c r="A37" s="4"/>
      <c r="C37" s="89" t="s">
        <v>109</v>
      </c>
      <c r="D37" s="52">
        <v>209.66674399999999</v>
      </c>
      <c r="E37" s="77"/>
      <c r="F37" s="74"/>
      <c r="G37" s="77"/>
    </row>
    <row r="38" spans="1:8">
      <c r="A38" s="4"/>
      <c r="C38" s="90" t="s">
        <v>85</v>
      </c>
      <c r="D38" s="91">
        <v>215.05227010000002</v>
      </c>
      <c r="F38" s="74"/>
      <c r="G38" s="77"/>
      <c r="H38" s="77"/>
    </row>
    <row r="39" spans="1:8">
      <c r="A39" s="4"/>
      <c r="C39" s="89" t="s">
        <v>122</v>
      </c>
      <c r="D39" s="52">
        <v>85.874695000000003</v>
      </c>
      <c r="E39" s="77"/>
      <c r="F39" s="74"/>
      <c r="G39" s="77"/>
      <c r="H39" s="77"/>
    </row>
    <row r="40" spans="1:8">
      <c r="A40" s="4"/>
      <c r="C40" s="89" t="s">
        <v>121</v>
      </c>
      <c r="D40" s="52">
        <v>87.067747000000011</v>
      </c>
      <c r="E40" s="77"/>
      <c r="F40" s="74"/>
      <c r="G40" s="77"/>
    </row>
    <row r="41" spans="1:8">
      <c r="A41" s="4"/>
      <c r="C41" s="89" t="s">
        <v>86</v>
      </c>
      <c r="D41" s="52">
        <v>9.6738199999999992</v>
      </c>
      <c r="E41" s="77"/>
      <c r="F41" s="74"/>
      <c r="G41" s="77"/>
    </row>
    <row r="42" spans="1:8">
      <c r="A42" s="4"/>
      <c r="C42" s="89" t="s">
        <v>87</v>
      </c>
      <c r="D42" s="52">
        <v>93.627179000000012</v>
      </c>
      <c r="E42" s="77"/>
      <c r="F42" s="74"/>
      <c r="G42" s="77"/>
    </row>
    <row r="43" spans="1:8">
      <c r="A43" s="4"/>
      <c r="C43" s="89" t="s">
        <v>130</v>
      </c>
      <c r="D43" s="52">
        <v>55.241583000000006</v>
      </c>
      <c r="E43" s="77"/>
      <c r="F43" s="74"/>
      <c r="G43" s="77"/>
      <c r="H43" s="77"/>
    </row>
    <row r="44" spans="1:8">
      <c r="A44" s="4"/>
      <c r="C44" s="89" t="s">
        <v>162</v>
      </c>
      <c r="D44" s="52">
        <v>2.3763630000000004</v>
      </c>
      <c r="E44" s="77"/>
      <c r="F44" s="74"/>
      <c r="G44" s="77"/>
      <c r="H44" s="77"/>
    </row>
    <row r="45" spans="1:8">
      <c r="A45" s="4"/>
      <c r="C45" s="89" t="s">
        <v>134</v>
      </c>
      <c r="D45" s="52">
        <v>168.64475229999999</v>
      </c>
      <c r="F45" s="77"/>
      <c r="G45" s="77"/>
    </row>
    <row r="46" spans="1:8">
      <c r="A46" s="4"/>
      <c r="C46" s="89" t="s">
        <v>135</v>
      </c>
      <c r="D46" s="52">
        <v>226.88518200000001</v>
      </c>
      <c r="E46" s="52"/>
      <c r="F46" s="77"/>
      <c r="G46" s="77"/>
      <c r="H46" s="77"/>
    </row>
    <row r="47" spans="1:8">
      <c r="A47" s="4"/>
      <c r="C47" s="93" t="s">
        <v>149</v>
      </c>
      <c r="D47" s="52">
        <v>128.882634</v>
      </c>
      <c r="F47" s="77"/>
      <c r="G47" s="77"/>
      <c r="H47" s="77"/>
    </row>
    <row r="48" spans="1:8">
      <c r="A48" s="4"/>
      <c r="C48" s="93" t="s">
        <v>150</v>
      </c>
      <c r="D48" s="52">
        <v>190.60671016906397</v>
      </c>
      <c r="F48" s="77"/>
      <c r="G48" s="77"/>
      <c r="H48" s="77"/>
    </row>
    <row r="49" spans="1:8">
      <c r="A49" s="4"/>
      <c r="C49" s="89" t="s">
        <v>151</v>
      </c>
      <c r="D49" s="52">
        <v>16.179000000000002</v>
      </c>
      <c r="F49" s="77"/>
      <c r="G49" s="77"/>
      <c r="H49" s="77"/>
    </row>
    <row r="50" spans="1:8">
      <c r="A50" s="4"/>
      <c r="C50" s="89" t="s">
        <v>152</v>
      </c>
      <c r="D50" s="52">
        <v>44.880603000000008</v>
      </c>
      <c r="F50" s="77"/>
      <c r="G50" s="77"/>
      <c r="H50" s="77"/>
    </row>
    <row r="51" spans="1:8">
      <c r="A51" s="4"/>
      <c r="B51" s="4"/>
      <c r="C51" s="5" t="s">
        <v>39</v>
      </c>
      <c r="D51" s="22">
        <f>SUM(D27:D50)</f>
        <v>2406.4448789690646</v>
      </c>
      <c r="E51" s="52"/>
      <c r="F51" s="56"/>
    </row>
    <row r="52" spans="1:8">
      <c r="A52" s="4"/>
      <c r="B52" s="4"/>
      <c r="C52" s="5" t="s">
        <v>40</v>
      </c>
      <c r="E52" s="52"/>
      <c r="F52" s="56"/>
    </row>
    <row r="53" spans="1:8">
      <c r="C53" s="6" t="s">
        <v>27</v>
      </c>
      <c r="D53">
        <v>0</v>
      </c>
      <c r="E53" s="52"/>
      <c r="F53" s="56"/>
      <c r="H53" s="58"/>
    </row>
    <row r="54" spans="1:8">
      <c r="C54" s="6" t="s">
        <v>28</v>
      </c>
      <c r="D54">
        <v>0</v>
      </c>
      <c r="H54" s="58"/>
    </row>
    <row r="55" spans="1:8">
      <c r="C55" s="6" t="s">
        <v>22</v>
      </c>
      <c r="D55">
        <v>0</v>
      </c>
      <c r="H55" s="58"/>
    </row>
    <row r="56" spans="1:8">
      <c r="A56" s="4"/>
      <c r="B56" s="4"/>
      <c r="C56" s="5" t="s">
        <v>41</v>
      </c>
      <c r="D56" s="4">
        <v>0</v>
      </c>
      <c r="H56" s="58"/>
    </row>
    <row r="57" spans="1:8">
      <c r="A57" s="4"/>
      <c r="B57" s="4"/>
      <c r="C57" s="5" t="s">
        <v>42</v>
      </c>
      <c r="H57" s="58"/>
    </row>
    <row r="58" spans="1:8">
      <c r="C58" s="6" t="s">
        <v>27</v>
      </c>
      <c r="D58">
        <v>0</v>
      </c>
      <c r="H58" s="58"/>
    </row>
    <row r="59" spans="1:8">
      <c r="C59" s="6" t="s">
        <v>28</v>
      </c>
      <c r="D59">
        <v>0</v>
      </c>
      <c r="H59" s="58"/>
    </row>
    <row r="60" spans="1:8">
      <c r="C60" s="6" t="s">
        <v>22</v>
      </c>
      <c r="D60">
        <v>0</v>
      </c>
      <c r="H60" s="58"/>
    </row>
    <row r="61" spans="1:8">
      <c r="A61" s="4"/>
      <c r="B61" s="4"/>
      <c r="C61" s="5" t="s">
        <v>43</v>
      </c>
      <c r="D61" s="4">
        <v>0</v>
      </c>
      <c r="H61" s="58"/>
    </row>
    <row r="62" spans="1:8">
      <c r="A62" s="4"/>
      <c r="B62" s="4"/>
      <c r="C62" s="5" t="s">
        <v>44</v>
      </c>
      <c r="H62" s="58"/>
    </row>
    <row r="63" spans="1:8">
      <c r="A63" s="4"/>
      <c r="B63" s="4"/>
      <c r="C63" s="5" t="s">
        <v>67</v>
      </c>
      <c r="E63" s="59"/>
      <c r="F63" s="58"/>
      <c r="H63" s="58"/>
    </row>
    <row r="64" spans="1:8">
      <c r="C64" s="17" t="s">
        <v>126</v>
      </c>
      <c r="D64" s="58">
        <v>97.729254022999996</v>
      </c>
      <c r="E64" s="58"/>
      <c r="F64" s="58"/>
    </row>
    <row r="65" spans="1:9" ht="15.6">
      <c r="A65" s="4"/>
      <c r="B65" s="4"/>
      <c r="C65" s="5" t="s">
        <v>45</v>
      </c>
      <c r="D65" s="22">
        <f>SUM(D64)</f>
        <v>97.729254022999996</v>
      </c>
      <c r="E65" s="9"/>
      <c r="F65" s="33"/>
    </row>
    <row r="66" spans="1:9" ht="15.6">
      <c r="A66" s="4"/>
      <c r="B66" s="4"/>
      <c r="C66" s="5" t="s">
        <v>46</v>
      </c>
      <c r="E66" s="9"/>
      <c r="F66" s="34"/>
    </row>
    <row r="67" spans="1:9">
      <c r="A67" s="4"/>
      <c r="B67" s="4"/>
      <c r="C67" s="57" t="s">
        <v>140</v>
      </c>
      <c r="D67" s="58">
        <v>7.2569153339999994</v>
      </c>
      <c r="E67" s="58"/>
      <c r="F67" s="74"/>
      <c r="G67" s="13"/>
    </row>
    <row r="68" spans="1:9">
      <c r="A68" s="4"/>
      <c r="B68" s="4"/>
      <c r="C68" s="57" t="s">
        <v>141</v>
      </c>
      <c r="D68" s="58">
        <v>76.914506520999993</v>
      </c>
      <c r="E68" s="58"/>
      <c r="F68" s="74"/>
      <c r="G68" s="13"/>
    </row>
    <row r="69" spans="1:9">
      <c r="C69" s="57" t="s">
        <v>142</v>
      </c>
      <c r="D69" s="58">
        <v>81.616030879999968</v>
      </c>
      <c r="E69" s="58"/>
      <c r="F69" s="74"/>
      <c r="G69" s="13"/>
    </row>
    <row r="70" spans="1:9">
      <c r="C70" s="57" t="s">
        <v>128</v>
      </c>
      <c r="D70" s="58">
        <v>73.783666394999997</v>
      </c>
      <c r="F70" s="74"/>
      <c r="G70" s="13"/>
    </row>
    <row r="71" spans="1:9">
      <c r="A71" s="4"/>
      <c r="B71" s="4"/>
      <c r="C71" s="60" t="s">
        <v>47</v>
      </c>
      <c r="D71" s="22">
        <f>SUM(D67:D70)</f>
        <v>239.57111912999994</v>
      </c>
    </row>
    <row r="72" spans="1:9" ht="15.6">
      <c r="A72" s="4"/>
      <c r="B72" s="4"/>
      <c r="C72" s="5" t="s">
        <v>48</v>
      </c>
      <c r="D72" s="22">
        <f>D71+D65</f>
        <v>337.30037315299995</v>
      </c>
      <c r="E72" s="9"/>
      <c r="F72" s="33"/>
      <c r="G72" s="74"/>
    </row>
    <row r="73" spans="1:9" ht="15.6">
      <c r="A73" s="4"/>
      <c r="B73" s="4"/>
      <c r="C73" s="5" t="s">
        <v>49</v>
      </c>
      <c r="E73" s="9"/>
      <c r="F73" s="34"/>
    </row>
    <row r="74" spans="1:9" ht="15.6">
      <c r="A74" s="4"/>
      <c r="B74" s="4"/>
      <c r="C74" s="5" t="s">
        <v>50</v>
      </c>
      <c r="E74" s="9"/>
      <c r="F74" s="33"/>
    </row>
    <row r="75" spans="1:9" ht="15.6">
      <c r="A75" s="4"/>
      <c r="B75" s="4"/>
      <c r="C75" s="57" t="s">
        <v>100</v>
      </c>
      <c r="D75" s="58">
        <v>82.681132941999948</v>
      </c>
      <c r="E75" s="9"/>
      <c r="F75" s="33"/>
      <c r="G75" s="74"/>
      <c r="H75" s="13"/>
    </row>
    <row r="76" spans="1:9">
      <c r="A76" s="4"/>
      <c r="B76" s="4"/>
      <c r="C76" s="57" t="s">
        <v>143</v>
      </c>
      <c r="D76" s="58">
        <v>9.8163242660000023</v>
      </c>
      <c r="E76" s="57"/>
      <c r="F76" s="33"/>
      <c r="G76" s="74"/>
      <c r="H76" s="13"/>
    </row>
    <row r="77" spans="1:9">
      <c r="A77" s="4"/>
      <c r="B77" s="4"/>
      <c r="C77" s="57" t="s">
        <v>101</v>
      </c>
      <c r="D77" s="58">
        <v>0.92134888800000025</v>
      </c>
      <c r="E77" s="57"/>
      <c r="F77" s="33"/>
      <c r="G77" s="74"/>
      <c r="H77" s="13"/>
      <c r="I77" s="13"/>
    </row>
    <row r="78" spans="1:9">
      <c r="A78" s="4"/>
      <c r="B78" s="4"/>
      <c r="C78" s="57" t="s">
        <v>132</v>
      </c>
      <c r="D78" s="58">
        <v>0.51884897799999996</v>
      </c>
      <c r="E78" s="57"/>
      <c r="F78" s="33"/>
      <c r="G78" s="13"/>
      <c r="H78" s="13"/>
      <c r="I78" s="13"/>
    </row>
    <row r="79" spans="1:9">
      <c r="A79" s="4"/>
      <c r="B79" s="4"/>
      <c r="C79" s="57" t="s">
        <v>144</v>
      </c>
      <c r="D79" s="58">
        <v>0.42235436100000001</v>
      </c>
      <c r="E79" s="57"/>
      <c r="F79" s="33"/>
      <c r="G79" s="13"/>
      <c r="H79" s="13"/>
      <c r="I79" s="13"/>
    </row>
    <row r="80" spans="1:9">
      <c r="A80" s="4"/>
      <c r="B80" s="4"/>
      <c r="C80" s="57" t="s">
        <v>106</v>
      </c>
      <c r="D80" s="58">
        <v>1.0349234249999997</v>
      </c>
      <c r="E80" s="57"/>
      <c r="F80" s="33"/>
      <c r="G80" s="13"/>
      <c r="H80" s="13"/>
      <c r="I80" s="13"/>
    </row>
    <row r="81" spans="1:11">
      <c r="A81" s="4"/>
      <c r="B81" s="4"/>
      <c r="C81" s="57" t="s">
        <v>133</v>
      </c>
      <c r="D81" s="58">
        <v>0.78465423700000003</v>
      </c>
      <c r="F81" s="33"/>
      <c r="H81" s="13"/>
      <c r="I81" s="13"/>
    </row>
    <row r="82" spans="1:11">
      <c r="A82" s="4"/>
      <c r="B82" s="4"/>
      <c r="C82" s="36" t="s">
        <v>78</v>
      </c>
      <c r="D82" s="22">
        <f>SUM(D75:D81)</f>
        <v>96.179587096999953</v>
      </c>
      <c r="G82" s="57"/>
      <c r="H82" s="58"/>
      <c r="I82" s="13"/>
      <c r="K82" s="13"/>
    </row>
    <row r="83" spans="1:11">
      <c r="A83" s="4"/>
      <c r="B83" s="4"/>
      <c r="C83" s="16" t="s">
        <v>51</v>
      </c>
      <c r="E83" s="59"/>
      <c r="F83" s="58"/>
      <c r="G83" s="57"/>
      <c r="H83" s="58"/>
    </row>
    <row r="84" spans="1:11">
      <c r="C84" s="57" t="s">
        <v>103</v>
      </c>
      <c r="D84" s="58">
        <v>110.79129640599973</v>
      </c>
      <c r="E84" s="57"/>
      <c r="F84" s="58"/>
      <c r="G84" s="69"/>
      <c r="H84" s="58"/>
    </row>
    <row r="85" spans="1:11">
      <c r="C85" s="57" t="s">
        <v>102</v>
      </c>
      <c r="D85" s="58">
        <v>93.619596527000056</v>
      </c>
      <c r="E85" s="57"/>
      <c r="F85" s="58"/>
      <c r="G85" s="69"/>
      <c r="H85" s="58"/>
    </row>
    <row r="86" spans="1:11">
      <c r="C86" s="57" t="s">
        <v>120</v>
      </c>
      <c r="D86" s="58">
        <v>29.720574363999983</v>
      </c>
      <c r="E86" s="57"/>
      <c r="F86" s="58"/>
      <c r="G86" s="69"/>
      <c r="H86" s="58"/>
    </row>
    <row r="87" spans="1:11">
      <c r="C87" s="57" t="s">
        <v>145</v>
      </c>
      <c r="D87" s="58">
        <v>15.579888140999998</v>
      </c>
      <c r="F87" s="58"/>
      <c r="G87" s="69"/>
      <c r="H87" s="58"/>
    </row>
    <row r="88" spans="1:11">
      <c r="C88" s="57" t="s">
        <v>127</v>
      </c>
      <c r="D88" s="58">
        <v>54.954761869000038</v>
      </c>
      <c r="E88" s="57"/>
      <c r="F88" s="58"/>
      <c r="G88" s="69"/>
      <c r="H88" s="58"/>
    </row>
    <row r="89" spans="1:11">
      <c r="C89" s="57" t="s">
        <v>104</v>
      </c>
      <c r="D89" s="58">
        <v>16.208767658999999</v>
      </c>
      <c r="E89" s="57"/>
      <c r="F89" s="58"/>
      <c r="G89" s="69"/>
      <c r="H89" s="58"/>
    </row>
    <row r="90" spans="1:11">
      <c r="C90" s="57" t="s">
        <v>119</v>
      </c>
      <c r="D90" s="58">
        <v>47.551714241000006</v>
      </c>
      <c r="E90" s="57"/>
      <c r="F90" s="58"/>
      <c r="G90" s="69"/>
      <c r="H90" s="58"/>
    </row>
    <row r="91" spans="1:11">
      <c r="C91" s="57" t="s">
        <v>142</v>
      </c>
      <c r="D91" s="58">
        <v>55.50474787600006</v>
      </c>
      <c r="F91" s="58"/>
      <c r="G91" s="69"/>
      <c r="H91" s="58"/>
    </row>
    <row r="92" spans="1:11">
      <c r="C92" s="57" t="s">
        <v>105</v>
      </c>
      <c r="D92" s="58">
        <v>29.137254894999998</v>
      </c>
      <c r="E92" s="57"/>
      <c r="F92" s="58"/>
      <c r="G92" s="69"/>
      <c r="H92" s="58"/>
    </row>
    <row r="93" spans="1:11">
      <c r="C93" s="57" t="s">
        <v>146</v>
      </c>
      <c r="D93" s="58">
        <v>17.902211417000004</v>
      </c>
      <c r="E93" s="57"/>
      <c r="F93" s="58"/>
      <c r="G93" s="69"/>
      <c r="H93" s="58"/>
    </row>
    <row r="94" spans="1:11">
      <c r="C94" s="57" t="s">
        <v>147</v>
      </c>
      <c r="D94" s="58">
        <v>7.6475879999999951E-3</v>
      </c>
      <c r="E94" s="57"/>
      <c r="F94" s="58"/>
      <c r="G94" s="69"/>
      <c r="H94" s="58"/>
    </row>
    <row r="95" spans="1:11">
      <c r="C95" s="57" t="s">
        <v>129</v>
      </c>
      <c r="D95" s="58">
        <v>7.1258860000000023E-3</v>
      </c>
      <c r="F95" s="58"/>
      <c r="G95" s="69"/>
      <c r="H95" s="58"/>
    </row>
    <row r="96" spans="1:11">
      <c r="C96" s="57" t="s">
        <v>161</v>
      </c>
      <c r="D96" s="58">
        <v>1.2503728980000004</v>
      </c>
      <c r="F96" s="58"/>
      <c r="G96" s="69"/>
      <c r="H96" s="58"/>
    </row>
    <row r="97" spans="1:8">
      <c r="C97" s="57" t="s">
        <v>153</v>
      </c>
      <c r="D97" s="58">
        <v>12.745008049999999</v>
      </c>
      <c r="F97" s="58"/>
      <c r="G97" s="69"/>
      <c r="H97" s="58"/>
    </row>
    <row r="98" spans="1:8">
      <c r="C98" s="16" t="s">
        <v>52</v>
      </c>
      <c r="D98" s="22">
        <f>SUM(D84:D95)</f>
        <v>470.98558686899986</v>
      </c>
      <c r="G98" s="47"/>
    </row>
    <row r="99" spans="1:8">
      <c r="C99" s="16" t="s">
        <v>53</v>
      </c>
      <c r="D99" s="22">
        <f>D98+D82</f>
        <v>567.16517396599977</v>
      </c>
    </row>
    <row r="100" spans="1:8">
      <c r="C100" s="16" t="s">
        <v>54</v>
      </c>
      <c r="D100" s="22">
        <f>D99+D72+D51+D21</f>
        <v>5726.7847880880636</v>
      </c>
      <c r="G100" s="55"/>
    </row>
    <row r="101" spans="1:8" ht="15.6">
      <c r="C101" s="8" t="s">
        <v>77</v>
      </c>
      <c r="D101" s="12">
        <f>מאוחד!D37</f>
        <v>2619601.7918172409</v>
      </c>
      <c r="G101" s="55"/>
    </row>
    <row r="102" spans="1:8">
      <c r="A102" s="4"/>
      <c r="B102" s="4"/>
      <c r="C102" s="14"/>
      <c r="E102" s="57"/>
      <c r="F102" s="58"/>
      <c r="G102" s="55"/>
    </row>
    <row r="103" spans="1:8">
      <c r="A103" s="4"/>
      <c r="B103" s="4"/>
      <c r="C103" s="57"/>
      <c r="E103" s="57"/>
      <c r="F103" s="58"/>
      <c r="G103" s="55"/>
    </row>
    <row r="104" spans="1:8">
      <c r="A104" s="4"/>
      <c r="B104" s="4"/>
      <c r="C104" s="57"/>
      <c r="D104" s="4"/>
      <c r="E104" s="57"/>
      <c r="F104" s="58"/>
      <c r="G104" s="55"/>
    </row>
    <row r="105" spans="1:8">
      <c r="A105" s="4"/>
      <c r="B105" s="4"/>
      <c r="C105" s="57"/>
      <c r="D105" s="58"/>
      <c r="G105" s="55"/>
    </row>
    <row r="106" spans="1:8">
      <c r="C106" s="57"/>
      <c r="D106" s="58"/>
      <c r="G106" s="55"/>
    </row>
    <row r="107" spans="1:8">
      <c r="C107" s="57"/>
      <c r="D107" s="58"/>
      <c r="G107" s="55"/>
    </row>
    <row r="108" spans="1:8">
      <c r="C108" s="57"/>
      <c r="D108" s="58"/>
      <c r="G108" s="55"/>
    </row>
    <row r="109" spans="1:8">
      <c r="C109" s="57"/>
      <c r="D109" s="58"/>
      <c r="G109" s="55"/>
    </row>
    <row r="110" spans="1:8">
      <c r="C110" s="57"/>
      <c r="D110" s="58"/>
      <c r="G110" s="55"/>
    </row>
    <row r="111" spans="1:8">
      <c r="C111" s="57"/>
      <c r="D111" s="58"/>
      <c r="G111" s="55"/>
    </row>
    <row r="112" spans="1:8">
      <c r="C112" s="57"/>
      <c r="D112" s="58"/>
      <c r="G112" s="55"/>
    </row>
    <row r="113" spans="3:7">
      <c r="C113" s="57"/>
      <c r="D113" s="58"/>
      <c r="G113" s="55"/>
    </row>
    <row r="114" spans="3:7">
      <c r="C114" s="57"/>
      <c r="D114" s="58"/>
    </row>
    <row r="115" spans="3:7">
      <c r="C115" s="57"/>
      <c r="D115" s="58"/>
    </row>
    <row r="116" spans="3:7">
      <c r="C116" s="57"/>
      <c r="D116" s="58"/>
    </row>
    <row r="117" spans="3:7">
      <c r="C117" s="57"/>
    </row>
    <row r="118" spans="3:7">
      <c r="C118" s="57"/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8</vt:i4>
      </vt:variant>
      <vt:variant>
        <vt:lpstr>טווחים בעלי שם</vt:lpstr>
      </vt:variant>
      <vt:variant>
        <vt:i4>4</vt:i4>
      </vt:variant>
    </vt:vector>
  </HeadingPairs>
  <TitlesOfParts>
    <vt:vector size="12" baseType="lpstr">
      <vt:lpstr>מאוחד</vt:lpstr>
      <vt:lpstr>כללי</vt:lpstr>
      <vt:lpstr>ללא מניות</vt:lpstr>
      <vt:lpstr>מניות</vt:lpstr>
      <vt:lpstr>עד 15 אחוז מניות</vt:lpstr>
      <vt:lpstr>הלכתי הלכה יהודית</vt:lpstr>
      <vt:lpstr>פרוט עמלות והוצאות</vt:lpstr>
      <vt:lpstr>פרוט עמלות ניהול חיצוני</vt:lpstr>
      <vt:lpstr>כללי!WPrint_Area_W</vt:lpstr>
      <vt:lpstr>'ללא מניות'!WPrint_Area_W</vt:lpstr>
      <vt:lpstr>מאוחד!WPrint_Area_W</vt:lpstr>
      <vt:lpstr>מניות!WPrint_Area_W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Shiran</cp:lastModifiedBy>
  <cp:lastPrinted>2020-02-09T08:53:20Z</cp:lastPrinted>
  <dcterms:created xsi:type="dcterms:W3CDTF">2017-08-03T06:46:24Z</dcterms:created>
  <dcterms:modified xsi:type="dcterms:W3CDTF">2023-04-04T06:34:04Z</dcterms:modified>
</cp:coreProperties>
</file>