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5\"/>
    </mc:Choice>
  </mc:AlternateContent>
  <xr:revisionPtr revIDLastSave="0" documentId="8_{07F3545A-3796-4408-9AE7-97E92E51788F}" xr6:coauthVersionLast="47" xr6:coauthVersionMax="47" xr10:uidLastSave="{00000000-0000-0000-0000-000000000000}"/>
  <bookViews>
    <workbookView xWindow="735" yWindow="735" windowWidth="21600" windowHeight="11295" tabRatio="845" activeTab="3" xr2:uid="{0AAA0A92-1A66-4554-BFA1-71D7148C2851}"/>
  </bookViews>
  <sheets>
    <sheet name="נספח 1" sheetId="1" r:id="rId1"/>
    <sheet name="נספח 2" sheetId="2" r:id="rId2"/>
    <sheet name="נספח 3" sheetId="3" r:id="rId3"/>
    <sheet name="382" sheetId="4" r:id="rId4"/>
    <sheet name="1404" sheetId="5" r:id="rId5"/>
    <sheet name="9479" sheetId="6" r:id="rId6"/>
    <sheet name="7635" sheetId="7" r:id="rId7"/>
    <sheet name="11414" sheetId="8" r:id="rId8"/>
    <sheet name="15404" sheetId="9" r:id="rId9"/>
  </sheets>
  <externalReferences>
    <externalReference r:id="rId10"/>
    <externalReference r:id="rId11"/>
  </externalReferences>
  <definedNames>
    <definedName name="_xlnm._FilterDatabase" localSheetId="2" hidden="1">'נספח 3'!$B$31:$C$69</definedName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4" l="1"/>
  <c r="D60" i="8"/>
  <c r="E60" i="8" s="1"/>
  <c r="D60" i="9"/>
  <c r="D44" i="9"/>
  <c r="D52" i="9"/>
  <c r="D54" i="9" s="1"/>
  <c r="D44" i="6"/>
  <c r="D52" i="8"/>
  <c r="D31" i="8"/>
  <c r="E52" i="1" l="1"/>
  <c r="C73" i="3" l="1"/>
  <c r="D38" i="4" l="1"/>
  <c r="C16" i="3" l="1"/>
  <c r="C26" i="3" s="1"/>
  <c r="D38" i="6"/>
  <c r="C75" i="3" l="1"/>
  <c r="C109" i="3" l="1"/>
  <c r="D26" i="2" l="1"/>
  <c r="E52" i="4" l="1"/>
  <c r="D50" i="2" l="1"/>
  <c r="C133" i="3"/>
  <c r="C117" i="3"/>
  <c r="D27" i="9"/>
  <c r="D27" i="7"/>
  <c r="D37" i="7"/>
  <c r="D25" i="7"/>
  <c r="D60" i="7" s="1"/>
  <c r="D7" i="7"/>
  <c r="D25" i="6"/>
  <c r="D7" i="5"/>
  <c r="D62" i="7" l="1"/>
  <c r="D31" i="7"/>
  <c r="D67" i="7" s="1"/>
  <c r="E60" i="7"/>
  <c r="D39" i="4" l="1"/>
  <c r="D52" i="4" l="1"/>
  <c r="C138" i="3"/>
  <c r="D37" i="6"/>
  <c r="D60" i="6"/>
  <c r="D57" i="9" l="1"/>
  <c r="D27" i="8" l="1"/>
  <c r="D27" i="6" l="1"/>
  <c r="D27" i="5" l="1"/>
  <c r="D27" i="4" l="1"/>
  <c r="D37" i="9" l="1"/>
  <c r="D25" i="9"/>
  <c r="D31" i="9" s="1"/>
  <c r="D67" i="9" s="1"/>
  <c r="D7" i="9"/>
  <c r="D57" i="8"/>
  <c r="D54" i="8"/>
  <c r="D37" i="8"/>
  <c r="D25" i="8"/>
  <c r="D7" i="8"/>
  <c r="D57" i="7"/>
  <c r="D52" i="7"/>
  <c r="D54" i="7" s="1"/>
  <c r="D7" i="6"/>
  <c r="D52" i="6"/>
  <c r="D54" i="6" s="1"/>
  <c r="D57" i="5"/>
  <c r="D52" i="5"/>
  <c r="D54" i="5" s="1"/>
  <c r="D37" i="5"/>
  <c r="D25" i="5"/>
  <c r="D60" i="5" s="1"/>
  <c r="D25" i="4"/>
  <c r="D11" i="4"/>
  <c r="D7" i="4"/>
  <c r="D31" i="4" l="1"/>
  <c r="D67" i="4" s="1"/>
  <c r="E60" i="9"/>
  <c r="D62" i="5"/>
  <c r="E60" i="5"/>
  <c r="E60" i="6"/>
  <c r="D62" i="8"/>
  <c r="D67" i="8"/>
  <c r="D31" i="6"/>
  <c r="D67" i="6" s="1"/>
  <c r="D31" i="5"/>
  <c r="D67" i="5" s="1"/>
  <c r="D50" i="1"/>
  <c r="D48" i="1"/>
  <c r="D46" i="1"/>
  <c r="D44" i="1"/>
  <c r="D42" i="1"/>
  <c r="D41" i="1"/>
  <c r="D40" i="1"/>
  <c r="D29" i="1"/>
  <c r="D28" i="1"/>
  <c r="D27" i="1"/>
  <c r="D25" i="1"/>
  <c r="D23" i="1"/>
  <c r="D22" i="1"/>
  <c r="D21" i="1"/>
  <c r="D19" i="1"/>
  <c r="D17" i="1"/>
  <c r="D16" i="1"/>
  <c r="D15" i="1"/>
  <c r="D12" i="1"/>
  <c r="D8" i="1"/>
  <c r="D9" i="1"/>
  <c r="D7" i="1"/>
  <c r="D60" i="1" l="1"/>
  <c r="E60" i="1" s="1"/>
  <c r="D52" i="1"/>
  <c r="D62" i="6"/>
  <c r="D54" i="4"/>
  <c r="D62" i="9"/>
  <c r="D37" i="4"/>
  <c r="D38" i="1"/>
  <c r="D31" i="1"/>
  <c r="D39" i="1" l="1"/>
  <c r="D57" i="4"/>
  <c r="D37" i="1" l="1"/>
  <c r="D57" i="1"/>
  <c r="D54" i="1"/>
  <c r="D62" i="4"/>
  <c r="E60" i="4"/>
  <c r="D67" i="1"/>
  <c r="D62" i="1" l="1"/>
</calcChain>
</file>

<file path=xl/sharedStrings.xml><?xml version="1.0" encoding="utf-8"?>
<sst xmlns="http://schemas.openxmlformats.org/spreadsheetml/2006/main" count="535" uniqueCount="218">
  <si>
    <t>השתלמות עובדי מדינה - קרן השתלמות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</si>
  <si>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</si>
  <si>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</si>
  <si>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</si>
  <si>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</si>
  <si>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</si>
  <si>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</si>
  <si>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</si>
  <si>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</si>
  <si>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</si>
  <si>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</si>
  <si>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</si>
  <si>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</si>
  <si>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</si>
  <si>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</si>
  <si>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</si>
  <si>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</si>
  <si>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</si>
  <si>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</si>
  <si>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</si>
  <si>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</si>
  <si>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</si>
  <si>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</si>
  <si>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</si>
  <si>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</si>
  <si>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</si>
  <si>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</si>
  <si>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</si>
  <si>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</si>
  <si>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</si>
  <si>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</si>
  <si>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</si>
  <si>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</si>
  <si>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</si>
  <si>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</si>
  <si>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</si>
  <si>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</si>
  <si>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</si>
  <si>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</si>
  <si>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</si>
  <si>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</si>
  <si>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</si>
  <si>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</si>
  <si>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</si>
  <si>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</si>
  <si>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</si>
  <si>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ברוקארז' - עמלות קנייה ומכירה בגין ביצוע עסקאות בניירות ערך סחירים</t>
  </si>
  <si>
    <t>צדדים קשורים</t>
  </si>
  <si>
    <t>(1)</t>
  </si>
  <si>
    <t>ברוקר IBI</t>
  </si>
  <si>
    <t>צדדים שאינם קשורים</t>
  </si>
  <si>
    <t>בנק לאומי</t>
  </si>
  <si>
    <t>(2)</t>
  </si>
  <si>
    <t>ברוקר אקסלנס</t>
  </si>
  <si>
    <t>(3)</t>
  </si>
  <si>
    <t>OPENHEIMER</t>
  </si>
  <si>
    <t>(4)</t>
  </si>
  <si>
    <t>ברוקר זר</t>
  </si>
  <si>
    <t>(5)</t>
  </si>
  <si>
    <t>ברוקר דיסקונט</t>
  </si>
  <si>
    <t>(6)</t>
  </si>
  <si>
    <t>EUROCLEAR</t>
  </si>
  <si>
    <t>(7)</t>
  </si>
  <si>
    <t>מיטב 5018</t>
  </si>
  <si>
    <t>(8)</t>
  </si>
  <si>
    <t>בנק מזרחי</t>
  </si>
  <si>
    <t>(9)</t>
  </si>
  <si>
    <t>OSCAR GRUSS-14</t>
  </si>
  <si>
    <t>(10)</t>
  </si>
  <si>
    <t>ברוקר בינלאומי</t>
  </si>
  <si>
    <t>(11)</t>
  </si>
  <si>
    <t>ברוקר פועלים</t>
  </si>
  <si>
    <t>(12)</t>
  </si>
  <si>
    <t>LEADER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</si>
  <si>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</si>
  <si>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</si>
  <si>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</si>
  <si>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</si>
  <si>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</si>
  <si>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</si>
  <si>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</si>
  <si>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</si>
  <si>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</si>
  <si>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</si>
  <si>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</si>
  <si>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</si>
  <si>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</si>
  <si>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</si>
  <si>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</si>
  <si>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</si>
  <si>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בחול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</si>
  <si>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</si>
  <si>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</si>
  <si>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</si>
  <si>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</si>
  <si>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</si>
  <si>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</si>
  <si>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</si>
  <si>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קסם קרנות נאמנות בע"מ</t>
  </si>
  <si>
    <t>מגדל קרנות נאמנות בע"מ</t>
  </si>
  <si>
    <t xml:space="preserve">BlackRock  Asset Managment </t>
  </si>
  <si>
    <t>AMUNDI</t>
  </si>
  <si>
    <t>State Street Corp</t>
  </si>
  <si>
    <t>S&amp;P 500</t>
  </si>
  <si>
    <t>HSBC Holdings PLC</t>
  </si>
  <si>
    <t>Nomura asset management</t>
  </si>
  <si>
    <t>500UFP EQUITY</t>
  </si>
  <si>
    <t>Vanguard Group</t>
  </si>
  <si>
    <t>Invesco investment management limited</t>
  </si>
  <si>
    <t>WSDTRE CHN EXST</t>
  </si>
  <si>
    <t>WisdomTree Europe ltd</t>
  </si>
  <si>
    <t>Real Estate Credit Investments Pcc ltd</t>
  </si>
  <si>
    <t>LYXOR ETF</t>
  </si>
  <si>
    <t>SXLE LN</t>
  </si>
  <si>
    <t xml:space="preserve">State Street Global Advisors Europe </t>
  </si>
  <si>
    <t>הראל קרנות נאמנות בע"מ</t>
  </si>
  <si>
    <t>מור ניהול קרנות נאמנות בע"מ</t>
  </si>
  <si>
    <t>Global X Management Co LLc</t>
  </si>
  <si>
    <t>KRANESHARES</t>
  </si>
  <si>
    <t>מיטב קרנות נאמנות בע"מ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</si>
  <si>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</si>
  <si>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</si>
  <si>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</si>
  <si>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</si>
  <si>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</si>
  <si>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</si>
  <si>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</si>
  <si>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גוף</t>
  </si>
  <si>
    <t>סכום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</si>
  <si>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</si>
  <si>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</si>
  <si>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</si>
  <si>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APS Fund SICAV - APS China A S</t>
  </si>
  <si>
    <t>CIFC Senior Secured Corporate</t>
  </si>
  <si>
    <t>Fidelity Fund Management</t>
  </si>
  <si>
    <t>סך תשלומים בגין השקעה בקרנות נאמנות זרות</t>
  </si>
  <si>
    <t>תשלומים בגין השקעה בקרן טכנולוגיה עילית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</si>
  <si>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</si>
  <si>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</si>
  <si>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</si>
  <si>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</si>
  <si>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</si>
  <si>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קרן השתלמות עובדי מדינה מסלול כללי</t>
  </si>
  <si>
    <t>קרן השתלמות עובדי מדינה מסלול ללא מניות</t>
  </si>
  <si>
    <t>השתלמות עובדי מדינה מניות</t>
  </si>
  <si>
    <t>השתלמות עובדי מדינה אגח עד 15 אחוז מניות</t>
  </si>
  <si>
    <t>קהש לעובדי מדינה הלכה יהודית</t>
  </si>
  <si>
    <t>קרן השתלמות לעובדי המדינה עוקב מדד S&amp;P 500</t>
  </si>
  <si>
    <t>ספרה פארקינג</t>
  </si>
  <si>
    <t>Harel Alternative Credit Co-Invest</t>
  </si>
  <si>
    <t>Klirmark Fund III</t>
  </si>
  <si>
    <t>Klirmark Fund IV</t>
  </si>
  <si>
    <t>ארבל</t>
  </si>
  <si>
    <t>יסודות נדלן ג</t>
  </si>
  <si>
    <t>RPS</t>
  </si>
  <si>
    <t>אלפא ערך</t>
  </si>
  <si>
    <t>אלפא הזדמנויות</t>
  </si>
  <si>
    <t>ברוש</t>
  </si>
  <si>
    <t>נוקד אופורטוניטי</t>
  </si>
  <si>
    <t>ספרה יתר</t>
  </si>
  <si>
    <t>Alto II</t>
  </si>
  <si>
    <t>Alto III</t>
  </si>
  <si>
    <t>Ami Opportunities (APAX)</t>
  </si>
  <si>
    <t>EQT  X   Buyout (יורו)</t>
  </si>
  <si>
    <t>EQT Infrastructure V (יורו)</t>
  </si>
  <si>
    <t>EQT Infrastructure VI (יורו)</t>
  </si>
  <si>
    <t>Faro Point FIVF III (F-5)</t>
  </si>
  <si>
    <t>HarbourVest Co Invest  V</t>
  </si>
  <si>
    <t>HarbourVest Dover  X</t>
  </si>
  <si>
    <t>Insight Partners XII</t>
  </si>
  <si>
    <t>Macquarie</t>
  </si>
  <si>
    <t>PGSF VI  פנתאון</t>
  </si>
  <si>
    <t>Pitango Growth  II</t>
  </si>
  <si>
    <t>SOMV II</t>
  </si>
  <si>
    <t>פורטיסימו V</t>
  </si>
  <si>
    <t>פורמה II</t>
  </si>
  <si>
    <t>Bain Capital DSS 2019</t>
  </si>
  <si>
    <t>Direct Lending IV</t>
  </si>
  <si>
    <t>Electra Capital PM  I Feeder 4</t>
  </si>
  <si>
    <t>Electra Capital PM II  Feeder 3</t>
  </si>
  <si>
    <t>Hamilton Strategic Opp 2020 VI</t>
  </si>
  <si>
    <t>Hamilton Strategic Opp VII</t>
  </si>
  <si>
    <t>Invesco Credit Partners II</t>
  </si>
  <si>
    <t>MV Credit Senior II</t>
  </si>
  <si>
    <t>Viola Credit ALF II</t>
  </si>
  <si>
    <t>פאגאיה Auto loans</t>
  </si>
  <si>
    <t>פאגאיה אופורטוניטי</t>
  </si>
  <si>
    <t>Invesco Direct Lending II</t>
  </si>
  <si>
    <t>More Alternative Credit  CLO</t>
  </si>
  <si>
    <t>נוי 1</t>
  </si>
  <si>
    <t>נוי 2</t>
  </si>
  <si>
    <t>מונטה</t>
  </si>
  <si>
    <t>מידאל</t>
  </si>
  <si>
    <t>פורטיסימו VI</t>
  </si>
  <si>
    <t xml:space="preserve">קרן השקעה איביאי </t>
  </si>
  <si>
    <t>ברוקר מזרחי טפחות</t>
  </si>
  <si>
    <t>ברוקר פסגות</t>
  </si>
  <si>
    <t>Ami Opportunities</t>
  </si>
  <si>
    <t>Electra UK Fund I</t>
  </si>
  <si>
    <t>PGCO IV  פנתאון</t>
  </si>
  <si>
    <t>פורמה</t>
  </si>
  <si>
    <t>קדמה  3</t>
  </si>
  <si>
    <t>קדמה 4</t>
  </si>
  <si>
    <t>תשי IIF  IV</t>
  </si>
  <si>
    <t>א. השווי המשוערך של נכסי הקופה או המסלול נכון ליום 30 ספטמבר של שנת הכספים שהסתיימה ב 2025</t>
  </si>
  <si>
    <t>Artemis Funds Lux - US Smaller</t>
  </si>
  <si>
    <t>נספח 1 סך ההוצאות הישירות ששולמו בעד כל סוג של הוצאה ישירה לתקופה המסתיימת ביום - 31.12.2025</t>
  </si>
  <si>
    <t>א. השווי המשוערך של נכסי הקופה או המסלול נכון ליום 31 דצמבר של שנת הכספים שהסתיימה ב 2025</t>
  </si>
  <si>
    <t>GLOBAL CITI NY</t>
  </si>
  <si>
    <t>(13)</t>
  </si>
  <si>
    <t>(14)</t>
  </si>
  <si>
    <t>(15)</t>
  </si>
  <si>
    <t>נספח 2 פרוט עמלות והוצאות שאינן עמלות ניהול חיצוני לשנה המסתיימת ביום: 31.12.2025</t>
  </si>
  <si>
    <t>סך עמלות ברוקראז'</t>
  </si>
  <si>
    <t>נספח 3 - פירוט עמלות ניהול חיצוני לשנה המסתיימת ביום: 31.12.2025</t>
  </si>
  <si>
    <t>SSGA SPOR ETFS</t>
  </si>
  <si>
    <t>Amundi Asset Management</t>
  </si>
  <si>
    <t xml:space="preserve">ילין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</si>
</sst>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0.0%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2"/>
      <name val="Arial"/>
      <family val="2"/>
      <scheme val="minor"/>
    </font>
    <font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horizontal="right"/>
    </xf>
    <xf numFmtId="164" fontId="8" fillId="0" borderId="0" xfId="1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164" fontId="10" fillId="0" borderId="0" xfId="1" applyFont="1" applyAlignment="1">
      <alignment horizontal="right" vertical="center" readingOrder="2"/>
    </xf>
    <xf numFmtId="0" fontId="12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11" fillId="0" borderId="0" xfId="0" applyFont="1"/>
    <xf numFmtId="164" fontId="11" fillId="0" borderId="0" xfId="1" applyFont="1"/>
    <xf numFmtId="164" fontId="5" fillId="0" borderId="0" xfId="1" applyFont="1"/>
    <xf numFmtId="164" fontId="13" fillId="0" borderId="0" xfId="1" applyFont="1"/>
    <xf numFmtId="0" fontId="11" fillId="0" borderId="0" xfId="0" applyFont="1" applyAlignment="1">
      <alignment horizontal="right"/>
    </xf>
    <xf numFmtId="164" fontId="10" fillId="0" borderId="0" xfId="1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0" fontId="8" fillId="0" borderId="0" xfId="0" applyFont="1" applyAlignment="1">
      <alignment horizontal="right" readingOrder="1"/>
    </xf>
    <xf numFmtId="164" fontId="8" fillId="0" borderId="0" xfId="1" applyFont="1" applyFill="1"/>
    <xf numFmtId="0" fontId="9" fillId="0" borderId="0" xfId="0" applyFont="1" applyAlignment="1">
      <alignment horizontal="right" readingOrder="1"/>
    </xf>
    <xf numFmtId="0" fontId="8" fillId="0" borderId="0" xfId="0" applyFont="1" applyAlignment="1">
      <alignment vertical="center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0" fillId="0" borderId="0" xfId="0" applyFont="1" applyAlignment="1">
      <alignment vertical="center"/>
    </xf>
    <xf numFmtId="164" fontId="11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1"/>
    </xf>
    <xf numFmtId="164" fontId="10" fillId="0" borderId="0" xfId="1" applyFont="1" applyFill="1"/>
    <xf numFmtId="0" fontId="10" fillId="0" borderId="0" xfId="0" applyFont="1" applyAlignment="1">
      <alignment horizontal="right" readingOrder="2"/>
    </xf>
    <xf numFmtId="164" fontId="10" fillId="0" borderId="0" xfId="1" applyFont="1" applyFill="1" applyAlignment="1">
      <alignment horizontal="center"/>
    </xf>
    <xf numFmtId="0" fontId="10" fillId="0" borderId="0" xfId="0" applyFont="1" applyAlignment="1">
      <alignment horizontal="right" readingOrder="1"/>
    </xf>
    <xf numFmtId="10" fontId="10" fillId="0" borderId="0" xfId="2" applyNumberFormat="1" applyFont="1" applyFill="1"/>
    <xf numFmtId="10" fontId="14" fillId="0" borderId="0" xfId="2" applyNumberFormat="1" applyFont="1" applyFill="1"/>
    <xf numFmtId="164" fontId="15" fillId="0" borderId="0" xfId="1" applyFont="1" applyFill="1"/>
    <xf numFmtId="164" fontId="14" fillId="0" borderId="0" xfId="1" applyFont="1" applyFill="1"/>
    <xf numFmtId="164" fontId="16" fillId="0" borderId="0" xfId="1" applyFont="1" applyFill="1" applyAlignment="1">
      <alignment horizontal="center"/>
    </xf>
    <xf numFmtId="164" fontId="17" fillId="0" borderId="0" xfId="1" applyFont="1" applyFill="1"/>
    <xf numFmtId="10" fontId="17" fillId="0" borderId="0" xfId="2" applyNumberFormat="1" applyFont="1" applyFill="1"/>
    <xf numFmtId="164" fontId="15" fillId="0" borderId="0" xfId="1" applyFont="1" applyFill="1" applyAlignment="1">
      <alignment horizontal="center"/>
    </xf>
    <xf numFmtId="43" fontId="3" fillId="0" borderId="0" xfId="0" applyNumberFormat="1" applyFont="1"/>
    <xf numFmtId="43" fontId="10" fillId="0" borderId="0" xfId="0" applyNumberFormat="1" applyFont="1"/>
    <xf numFmtId="9" fontId="10" fillId="0" borderId="0" xfId="2" applyFont="1" applyFill="1"/>
    <xf numFmtId="164" fontId="3" fillId="0" borderId="0" xfId="0" applyNumberFormat="1" applyFont="1"/>
    <xf numFmtId="164" fontId="7" fillId="0" borderId="0" xfId="1" applyFont="1"/>
    <xf numFmtId="0" fontId="9" fillId="0" borderId="0" xfId="0" applyFont="1" applyAlignment="1">
      <alignment horizontal="right" readingOrder="2"/>
    </xf>
    <xf numFmtId="0" fontId="0" fillId="0" borderId="0" xfId="0" applyAlignment="1">
      <alignment horizontal="right"/>
    </xf>
    <xf numFmtId="43" fontId="3" fillId="2" borderId="0" xfId="0" applyNumberFormat="1" applyFont="1" applyFill="1"/>
    <xf numFmtId="164" fontId="11" fillId="0" borderId="0" xfId="1" applyFont="1" applyFill="1"/>
    <xf numFmtId="165" fontId="0" fillId="0" borderId="0" xfId="0" applyNumberFormat="1" applyAlignment="1">
      <alignment horizontal="right"/>
    </xf>
    <xf numFmtId="2" fontId="0" fillId="0" borderId="0" xfId="0" applyNumberFormat="1"/>
    <xf numFmtId="164" fontId="13" fillId="0" borderId="0" xfId="1" applyFont="1" applyFill="1" applyAlignment="1">
      <alignment horizontal="center" vertical="center"/>
    </xf>
    <xf numFmtId="10" fontId="17" fillId="0" borderId="0" xfId="0" applyNumberFormat="1" applyFont="1" applyFill="1" applyAlignment="1">
      <alignment horizontal="right"/>
    </xf>
    <xf numFmtId="10" fontId="17" fillId="0" borderId="0" xfId="0" applyNumberFormat="1" applyFont="1" applyFill="1" applyAlignment="1">
      <alignment horizontal="center"/>
    </xf>
    <xf numFmtId="166" fontId="17" fillId="0" borderId="0" xfId="2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49" xfId="3" xr:uid="{4EB14A5B-2BAD-4677-A8E9-8485ED3FFCAD}"/>
    <cellStyle name="Normal 58" xfId="5" xr:uid="{565373F9-9996-4B78-8EE4-387207BEE756}"/>
    <cellStyle name="Normal 60" xfId="4" xr:uid="{D2613EAB-6098-4F14-A952-A3F6BE08B73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Relationship Id="rId1" Type="http://schemas.openxmlformats.org/officeDocument/2006/relationships/externalLinkPath" Target="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45747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7709-08AA-4F89-82BF-DD0C86BDA7AC}">
  <sheetPr codeName="Sheet3">
    <tabColor rgb="FF002060"/>
  </sheetPr>
  <dimension ref="B2:F67"/>
  <sheetViews>
    <sheetView showGridLines="0" rightToLeft="1" topLeftCell="A34" zoomScale="70" zoomScaleNormal="70" workbookViewId="0">
      <selection activeCell="C69" sqref="C69"/>
    </sheetView>
  </sheetViews>
  <sheetFormatPr defaultColWidth="9.125" defaultRowHeight="14.25" x14ac:dyDescent="0.2"/>
  <cols>
    <col min="1" max="1" width="2.75" style="4" customWidth="1"/>
    <col min="2" max="2" width="5.625" style="12" customWidth="1"/>
    <col min="3" max="3" width="130.625" style="4" customWidth="1"/>
    <col min="4" max="4" width="13.5" style="3" bestFit="1" customWidth="1"/>
    <col min="5" max="5" width="10.375" style="4" customWidth="1"/>
    <col min="6" max="16384" width="9.125" style="4"/>
  </cols>
  <sheetData>
    <row r="2" spans="2:4" ht="18" customHeight="1" x14ac:dyDescent="0.25">
      <c r="B2" s="1" t="s">
        <v>0</v>
      </c>
      <c r="C2" s="2"/>
    </row>
    <row r="3" spans="2:4" ht="18" customHeight="1" x14ac:dyDescent="0.25">
      <c r="B3" s="5"/>
    </row>
    <row r="4" spans="2:4" ht="18" customHeight="1" x14ac:dyDescent="0.25">
      <c r="B4" s="76" t="s">
        <v>206</v>
      </c>
      <c r="C4" s="2"/>
      <c r="D4" s="6" t="s">
        <v>1</v>
      </c>
    </row>
    <row r="5" spans="2:4" ht="18" customHeight="1" x14ac:dyDescent="0.25">
      <c r="B5" s="7"/>
      <c r="C5" s="2"/>
      <c r="D5" s="8"/>
    </row>
    <row r="6" spans="2:4" ht="18" customHeight="1" x14ac:dyDescent="0.25">
      <c r="B6" s="9" t="s">
        <v>2</v>
      </c>
    </row>
    <row r="7" spans="2:4" ht="18" customHeight="1" x14ac:dyDescent="0.2">
      <c r="B7" s="10" t="s">
        <v>3</v>
      </c>
      <c r="D7" s="11">
        <f>'382'!D7+'1404'!D7+'9479'!D7+'7635'!D7+'11414'!D7+'15404'!D7</f>
        <v>839.48583795500008</v>
      </c>
    </row>
    <row r="8" spans="2:4" ht="18" customHeight="1" x14ac:dyDescent="0.2">
      <c r="C8" s="4" t="s">
        <v>4</v>
      </c>
      <c r="D8" s="11">
        <f>'382'!D8+'1404'!D8+'9479'!D8+'7635'!D8+'11414'!D8+'15404'!D8</f>
        <v>115.24349007199999</v>
      </c>
    </row>
    <row r="9" spans="2:4" ht="18" customHeight="1" x14ac:dyDescent="0.2">
      <c r="C9" s="4" t="s">
        <v>5</v>
      </c>
      <c r="D9" s="11">
        <f>'382'!D9+'1404'!D9+'9479'!D9+'7635'!D9+'11414'!D9+'15404'!D9</f>
        <v>724.24234788299998</v>
      </c>
    </row>
    <row r="10" spans="2:4" ht="18" customHeight="1" x14ac:dyDescent="0.25">
      <c r="C10" s="14"/>
      <c r="D10" s="13"/>
    </row>
    <row r="11" spans="2:4" ht="18" customHeight="1" x14ac:dyDescent="0.2">
      <c r="B11" s="10" t="s">
        <v>6</v>
      </c>
      <c r="D11" s="11"/>
    </row>
    <row r="12" spans="2:4" ht="18" customHeight="1" x14ac:dyDescent="0.2">
      <c r="C12" s="12" t="s">
        <v>7</v>
      </c>
      <c r="D12" s="11">
        <f>'382'!D12+'1404'!D12+'9479'!D12+'7635'!D12+'11414'!D12+'15404'!D12</f>
        <v>0</v>
      </c>
    </row>
    <row r="13" spans="2:4" ht="18" customHeight="1" x14ac:dyDescent="0.2">
      <c r="C13" s="12" t="s">
        <v>8</v>
      </c>
      <c r="D13" s="11"/>
    </row>
    <row r="14" spans="2:4" ht="18" customHeight="1" x14ac:dyDescent="0.2">
      <c r="C14" s="12"/>
      <c r="D14" s="13"/>
    </row>
    <row r="15" spans="2:4" ht="18" customHeight="1" x14ac:dyDescent="0.2">
      <c r="B15" s="10" t="s">
        <v>9</v>
      </c>
      <c r="D15" s="11">
        <f>'382'!D15+'1404'!D15+'9479'!D15+'7635'!D15+'11414'!D15+'15404'!D15</f>
        <v>0</v>
      </c>
    </row>
    <row r="16" spans="2:4" ht="18" customHeight="1" x14ac:dyDescent="0.2">
      <c r="C16" s="12" t="s">
        <v>10</v>
      </c>
      <c r="D16" s="11">
        <f>'382'!D16+'1404'!D16+'9479'!D16+'7635'!D16+'11414'!D16+'15404'!D16</f>
        <v>0</v>
      </c>
    </row>
    <row r="17" spans="2:4" ht="18" customHeight="1" x14ac:dyDescent="0.2">
      <c r="C17" s="12" t="s">
        <v>11</v>
      </c>
      <c r="D17" s="11">
        <f>'382'!D17+'1404'!D17+'9479'!D17+'7635'!D17+'11414'!D17+'15404'!D17</f>
        <v>0</v>
      </c>
    </row>
    <row r="18" spans="2:4" ht="18" customHeight="1" x14ac:dyDescent="0.2"/>
    <row r="19" spans="2:4" ht="18" customHeight="1" x14ac:dyDescent="0.2">
      <c r="B19" s="10" t="s">
        <v>12</v>
      </c>
      <c r="D19" s="11">
        <f>'382'!D19+'1404'!D19+'9479'!D19+'7635'!D19+'11414'!D19+'15404'!D19</f>
        <v>999.803</v>
      </c>
    </row>
    <row r="20" spans="2:4" ht="18" customHeight="1" x14ac:dyDescent="0.2">
      <c r="B20" s="10"/>
    </row>
    <row r="21" spans="2:4" ht="18" customHeight="1" x14ac:dyDescent="0.2">
      <c r="B21" s="10" t="s">
        <v>13</v>
      </c>
      <c r="D21" s="11">
        <f>'382'!D21+'1404'!D21+'9479'!D21+'7635'!D21+'11414'!D21+'15404'!D21</f>
        <v>0</v>
      </c>
    </row>
    <row r="22" spans="2:4" ht="18" customHeight="1" x14ac:dyDescent="0.2">
      <c r="B22" s="10"/>
      <c r="D22" s="11">
        <f>'382'!D22+'1404'!D22+'9479'!D22+'7635'!D22+'11414'!D22+'15404'!D22</f>
        <v>0</v>
      </c>
    </row>
    <row r="23" spans="2:4" ht="18" customHeight="1" x14ac:dyDescent="0.2">
      <c r="B23" s="10" t="s">
        <v>14</v>
      </c>
      <c r="D23" s="11">
        <f>'382'!D23+'1404'!D23+'9479'!D23+'7635'!D23+'11414'!D23+'15404'!D23</f>
        <v>0</v>
      </c>
    </row>
    <row r="24" spans="2:4" ht="18" customHeight="1" x14ac:dyDescent="0.2">
      <c r="B24" s="10"/>
    </row>
    <row r="25" spans="2:4" ht="18" customHeight="1" x14ac:dyDescent="0.2">
      <c r="B25" s="10" t="s">
        <v>15</v>
      </c>
      <c r="D25" s="11">
        <f>'382'!D25+'1404'!D25+'9479'!D25+'7635'!D25+'11414'!D25+'15404'!D25</f>
        <v>1839.2888379550002</v>
      </c>
    </row>
    <row r="26" spans="2:4" ht="18" customHeight="1" x14ac:dyDescent="0.2">
      <c r="B26" s="10"/>
    </row>
    <row r="27" spans="2:4" ht="18" customHeight="1" x14ac:dyDescent="0.2">
      <c r="B27" s="10" t="s">
        <v>16</v>
      </c>
      <c r="D27" s="11">
        <f>'382'!D27+'1404'!D27+'9479'!D27+'7635'!D27+'11414'!D27+'15404'!D27</f>
        <v>3255335.59149</v>
      </c>
    </row>
    <row r="28" spans="2:4" ht="18" customHeight="1" x14ac:dyDescent="0.2">
      <c r="C28" s="4" t="s">
        <v>204</v>
      </c>
      <c r="D28" s="11">
        <f>'382'!D28+'1404'!D28+'9479'!D28+'7635'!D28+'11414'!D28+'15404'!D28</f>
        <v>3474958.3873600001</v>
      </c>
    </row>
    <row r="29" spans="2:4" ht="18" customHeight="1" x14ac:dyDescent="0.2">
      <c r="C29" s="4" t="s">
        <v>17</v>
      </c>
      <c r="D29" s="11">
        <f>'382'!D29+'1404'!D29+'9479'!D29+'7635'!D29+'11414'!D29+'15404'!D29</f>
        <v>3035712.79562</v>
      </c>
    </row>
    <row r="30" spans="2:4" ht="18" customHeight="1" x14ac:dyDescent="0.2"/>
    <row r="31" spans="2:4" ht="18" customHeight="1" x14ac:dyDescent="0.2">
      <c r="B31" s="10" t="s">
        <v>18</v>
      </c>
      <c r="D31" s="15">
        <f>IFERROR(D25/D27,0)</f>
        <v>5.6500744278507365E-4</v>
      </c>
    </row>
    <row r="32" spans="2:4" ht="18" customHeight="1" x14ac:dyDescent="0.2">
      <c r="B32" s="10"/>
    </row>
    <row r="33" spans="2:6" ht="18" customHeight="1" x14ac:dyDescent="0.25">
      <c r="B33" s="7" t="s">
        <v>19</v>
      </c>
    </row>
    <row r="34" spans="2:6" ht="18" customHeight="1" x14ac:dyDescent="0.2">
      <c r="B34" s="10" t="s">
        <v>20</v>
      </c>
      <c r="D34" s="3">
        <v>0</v>
      </c>
    </row>
    <row r="35" spans="2:6" ht="18" customHeight="1" x14ac:dyDescent="0.2">
      <c r="B35" s="10"/>
    </row>
    <row r="36" spans="2:6" ht="18" customHeight="1" x14ac:dyDescent="0.25">
      <c r="B36" s="16" t="s">
        <v>19</v>
      </c>
    </row>
    <row r="37" spans="2:6" ht="18" customHeight="1" x14ac:dyDescent="0.2">
      <c r="B37" s="10" t="s">
        <v>21</v>
      </c>
      <c r="D37" s="3">
        <f>SUM(D38:D50)</f>
        <v>8029.9886856079993</v>
      </c>
    </row>
    <row r="38" spans="2:6" ht="18" customHeight="1" x14ac:dyDescent="0.2">
      <c r="C38" s="10" t="s">
        <v>22</v>
      </c>
      <c r="D38" s="11">
        <f>'382'!D38+'1404'!D38+'9479'!D38+'7635'!D38+'11414'!D38+'15404'!D38</f>
        <v>2217.0410000000002</v>
      </c>
      <c r="E38" s="74"/>
      <c r="F38" s="71"/>
    </row>
    <row r="39" spans="2:6" ht="18" customHeight="1" x14ac:dyDescent="0.2">
      <c r="C39" s="10" t="s">
        <v>23</v>
      </c>
      <c r="D39" s="11">
        <f>'382'!D39+'1404'!D39+'9479'!D39+'7635'!D39+'11414'!D39+'15404'!D39</f>
        <v>3938.8250714999999</v>
      </c>
    </row>
    <row r="40" spans="2:6" ht="18" customHeight="1" x14ac:dyDescent="0.2">
      <c r="C40" s="10" t="s">
        <v>24</v>
      </c>
      <c r="D40" s="11">
        <f>'382'!D40+'1404'!D40+'9479'!D40+'7635'!D40+'11414'!D40+'15404'!D40</f>
        <v>0</v>
      </c>
    </row>
    <row r="41" spans="2:6" ht="18" customHeight="1" x14ac:dyDescent="0.2">
      <c r="C41" s="10" t="s">
        <v>25</v>
      </c>
      <c r="D41" s="11">
        <f>'382'!D41+'1404'!D41+'9479'!D41+'7635'!D41+'11414'!D41+'15404'!D41</f>
        <v>0</v>
      </c>
    </row>
    <row r="42" spans="2:6" ht="18" customHeight="1" x14ac:dyDescent="0.2">
      <c r="C42" s="10" t="s">
        <v>26</v>
      </c>
      <c r="D42" s="11">
        <f>'382'!D42+'1404'!D42+'9479'!D42+'7635'!D42+'11414'!D42+'15404'!D42</f>
        <v>219.96530112500005</v>
      </c>
    </row>
    <row r="43" spans="2:6" ht="18" customHeight="1" x14ac:dyDescent="0.2">
      <c r="C43" s="10" t="s">
        <v>27</v>
      </c>
    </row>
    <row r="44" spans="2:6" ht="18" customHeight="1" x14ac:dyDescent="0.2">
      <c r="C44" s="10" t="s">
        <v>28</v>
      </c>
      <c r="D44" s="11">
        <f>'382'!D44+'1404'!D44+'9479'!D44+'7635'!D44+'11414'!D44+'15404'!D44</f>
        <v>869.82542683899942</v>
      </c>
      <c r="E44" s="71"/>
    </row>
    <row r="45" spans="2:6" ht="18" customHeight="1" x14ac:dyDescent="0.2">
      <c r="C45" s="10" t="s">
        <v>29</v>
      </c>
    </row>
    <row r="46" spans="2:6" ht="18" customHeight="1" x14ac:dyDescent="0.2">
      <c r="C46" s="4" t="s">
        <v>30</v>
      </c>
      <c r="D46" s="11">
        <f>'382'!D46+'1404'!D46+'9479'!D46+'7635'!D46+'11414'!D46+'15404'!D46</f>
        <v>0</v>
      </c>
    </row>
    <row r="47" spans="2:6" ht="18" customHeight="1" x14ac:dyDescent="0.2">
      <c r="C47" s="4" t="s">
        <v>31</v>
      </c>
    </row>
    <row r="48" spans="2:6" ht="18" customHeight="1" x14ac:dyDescent="0.2">
      <c r="C48" s="4" t="s">
        <v>32</v>
      </c>
      <c r="D48" s="11">
        <f>'382'!D48+'1404'!D48+'9479'!D48+'7635'!D48+'11414'!D48+'15404'!D48</f>
        <v>784.33188614399978</v>
      </c>
    </row>
    <row r="49" spans="2:5" ht="18" customHeight="1" x14ac:dyDescent="0.2">
      <c r="C49" s="4" t="s">
        <v>31</v>
      </c>
    </row>
    <row r="50" spans="2:5" ht="18" customHeight="1" x14ac:dyDescent="0.2">
      <c r="C50" s="4" t="s">
        <v>33</v>
      </c>
      <c r="D50" s="11">
        <f>'382'!D50+'1404'!D50+'9479'!D50+'7635'!D50+'11414'!D50+'15404'!D50</f>
        <v>0</v>
      </c>
    </row>
    <row r="51" spans="2:5" ht="18" customHeight="1" x14ac:dyDescent="0.2"/>
    <row r="52" spans="2:5" ht="18" customHeight="1" x14ac:dyDescent="0.2">
      <c r="B52" s="10" t="s">
        <v>34</v>
      </c>
      <c r="D52" s="15">
        <f>SUM(D38:D50)/D29</f>
        <v>2.645174041890215E-3</v>
      </c>
      <c r="E52" s="15">
        <f>SUM(D7)/D29</f>
        <v>2.7653664706563498E-4</v>
      </c>
    </row>
    <row r="53" spans="2:5" ht="18" customHeight="1" x14ac:dyDescent="0.2">
      <c r="B53" s="10" t="s">
        <v>35</v>
      </c>
      <c r="D53" s="15"/>
    </row>
    <row r="54" spans="2:5" ht="18" customHeight="1" x14ac:dyDescent="0.2">
      <c r="B54" s="10" t="s">
        <v>36</v>
      </c>
      <c r="D54" s="15">
        <f>IFERROR(D53-D52,"")</f>
        <v>-2.645174041890215E-3</v>
      </c>
    </row>
    <row r="55" spans="2:5" ht="18" customHeight="1" x14ac:dyDescent="0.2">
      <c r="B55" s="10"/>
    </row>
    <row r="56" spans="2:5" ht="18" customHeight="1" x14ac:dyDescent="0.2">
      <c r="B56" s="10" t="s">
        <v>37</v>
      </c>
      <c r="D56" s="3">
        <v>0</v>
      </c>
    </row>
    <row r="57" spans="2:5" ht="18" customHeight="1" x14ac:dyDescent="0.2">
      <c r="B57" s="10" t="s">
        <v>38</v>
      </c>
      <c r="D57" s="15">
        <f>IFERROR((SUM(D38:D50)-D56)/D29,0)</f>
        <v>2.645174041890215E-3</v>
      </c>
    </row>
    <row r="58" spans="2:5" ht="18" customHeight="1" x14ac:dyDescent="0.2">
      <c r="B58" s="10"/>
    </row>
    <row r="59" spans="2:5" ht="18" customHeight="1" x14ac:dyDescent="0.25">
      <c r="B59" s="16" t="s">
        <v>39</v>
      </c>
    </row>
    <row r="60" spans="2:5" ht="18" customHeight="1" x14ac:dyDescent="0.2">
      <c r="B60" s="10" t="s">
        <v>40</v>
      </c>
      <c r="D60" s="3">
        <f>D25+SUM(D38:D50)-D56</f>
        <v>9869.2775235629997</v>
      </c>
      <c r="E60" s="78">
        <f>D60-D19</f>
        <v>8869.4745235629998</v>
      </c>
    </row>
    <row r="61" spans="2:5" ht="18" customHeight="1" x14ac:dyDescent="0.2">
      <c r="B61" s="10"/>
    </row>
    <row r="62" spans="2:5" ht="18" customHeight="1" x14ac:dyDescent="0.2">
      <c r="B62" s="10" t="s">
        <v>41</v>
      </c>
      <c r="D62" s="15">
        <f>IFERROR(D60/D27,0)</f>
        <v>3.0317235339308692E-3</v>
      </c>
    </row>
    <row r="63" spans="2:5" ht="18" customHeight="1" x14ac:dyDescent="0.2">
      <c r="B63" s="10"/>
    </row>
    <row r="64" spans="2:5" ht="18" customHeight="1" x14ac:dyDescent="0.25">
      <c r="B64" s="16" t="s">
        <v>42</v>
      </c>
    </row>
    <row r="65" spans="2:4" ht="18" customHeight="1" x14ac:dyDescent="0.2">
      <c r="B65" s="10" t="s">
        <v>43</v>
      </c>
    </row>
    <row r="66" spans="2:4" ht="18" customHeight="1" x14ac:dyDescent="0.2">
      <c r="B66" s="10" t="s">
        <v>44</v>
      </c>
      <c r="D66" s="15"/>
    </row>
    <row r="67" spans="2:4" ht="18" customHeight="1" x14ac:dyDescent="0.2">
      <c r="B67" s="10" t="s">
        <v>45</v>
      </c>
      <c r="D67" s="15">
        <f>IFERROR(D31+D65,"יש להשלים את סעיף 18")</f>
        <v>5.6500744278507365E-4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53B5-DA1A-403A-911F-5AF358D49B73}">
  <sheetPr codeName="Sheet4">
    <tabColor rgb="FF002060"/>
  </sheetPr>
  <dimension ref="B1:D50"/>
  <sheetViews>
    <sheetView showGridLines="0" rightToLeft="1" zoomScale="85" zoomScaleNormal="85" workbookViewId="0">
      <selection activeCell="F32" sqref="F32"/>
    </sheetView>
  </sheetViews>
  <sheetFormatPr defaultColWidth="9" defaultRowHeight="15" x14ac:dyDescent="0.2"/>
  <cols>
    <col min="1" max="1" width="2.75" style="27" customWidth="1"/>
    <col min="2" max="2" width="5.625" style="24" customWidth="1"/>
    <col min="3" max="3" width="58" style="41" bestFit="1" customWidth="1"/>
    <col min="4" max="4" width="13.25" style="40" customWidth="1"/>
    <col min="5" max="16384" width="9" style="27"/>
  </cols>
  <sheetData>
    <row r="1" spans="2:4" s="19" customFormat="1" ht="18" x14ac:dyDescent="0.25">
      <c r="B1" s="17"/>
      <c r="C1" s="17"/>
      <c r="D1" s="18"/>
    </row>
    <row r="2" spans="2:4" s="19" customFormat="1" ht="18" x14ac:dyDescent="0.25">
      <c r="B2" s="20" t="s">
        <v>212</v>
      </c>
      <c r="C2" s="17"/>
      <c r="D2" s="18"/>
    </row>
    <row r="3" spans="2:4" s="19" customFormat="1" ht="18" x14ac:dyDescent="0.25">
      <c r="B3" s="17"/>
      <c r="C3" s="21"/>
      <c r="D3" s="22"/>
    </row>
    <row r="4" spans="2:4" s="19" customFormat="1" ht="18" x14ac:dyDescent="0.25">
      <c r="B4" s="23" t="s">
        <v>0</v>
      </c>
      <c r="C4" s="21"/>
      <c r="D4" s="22"/>
    </row>
    <row r="5" spans="2:4" x14ac:dyDescent="0.2">
      <c r="C5" s="25"/>
      <c r="D5" s="26"/>
    </row>
    <row r="6" spans="2:4" ht="15.75" x14ac:dyDescent="0.25">
      <c r="B6" s="28"/>
      <c r="C6" s="29" t="s">
        <v>46</v>
      </c>
      <c r="D6" s="30"/>
    </row>
    <row r="7" spans="2:4" ht="15.75" x14ac:dyDescent="0.25">
      <c r="B7" s="28"/>
      <c r="C7" s="31" t="s">
        <v>47</v>
      </c>
      <c r="D7" s="32" t="s">
        <v>1</v>
      </c>
    </row>
    <row r="8" spans="2:4" x14ac:dyDescent="0.2">
      <c r="B8" s="33" t="s">
        <v>48</v>
      </c>
      <c r="C8" s="33" t="s">
        <v>49</v>
      </c>
      <c r="D8" s="34">
        <v>115.24349007199999</v>
      </c>
    </row>
    <row r="9" spans="2:4" ht="15.75" x14ac:dyDescent="0.25">
      <c r="B9" s="33"/>
      <c r="C9" s="31" t="s">
        <v>50</v>
      </c>
      <c r="D9" s="34"/>
    </row>
    <row r="10" spans="2:4" x14ac:dyDescent="0.2">
      <c r="B10" s="33" t="s">
        <v>48</v>
      </c>
      <c r="C10" s="33" t="s">
        <v>51</v>
      </c>
      <c r="D10" s="34">
        <v>237.31721646700007</v>
      </c>
    </row>
    <row r="11" spans="2:4" x14ac:dyDescent="0.2">
      <c r="B11" s="33" t="s">
        <v>52</v>
      </c>
      <c r="C11" s="33" t="s">
        <v>63</v>
      </c>
      <c r="D11" s="34">
        <v>67.517790000000005</v>
      </c>
    </row>
    <row r="12" spans="2:4" x14ac:dyDescent="0.2">
      <c r="B12" s="33" t="s">
        <v>54</v>
      </c>
      <c r="C12" s="33" t="s">
        <v>59</v>
      </c>
      <c r="D12" s="34">
        <v>40.947600000000001</v>
      </c>
    </row>
    <row r="13" spans="2:4" x14ac:dyDescent="0.2">
      <c r="B13" s="33" t="s">
        <v>56</v>
      </c>
      <c r="C13" s="33" t="s">
        <v>196</v>
      </c>
      <c r="D13" s="34">
        <v>21.341040000000003</v>
      </c>
    </row>
    <row r="14" spans="2:4" x14ac:dyDescent="0.2">
      <c r="B14" s="33" t="s">
        <v>58</v>
      </c>
      <c r="C14" s="33" t="s">
        <v>71</v>
      </c>
      <c r="D14" s="34">
        <v>26.398130000000002</v>
      </c>
    </row>
    <row r="15" spans="2:4" x14ac:dyDescent="0.2">
      <c r="B15" s="33" t="s">
        <v>60</v>
      </c>
      <c r="C15" s="33" t="s">
        <v>53</v>
      </c>
      <c r="D15" s="34">
        <v>80.923869447000001</v>
      </c>
    </row>
    <row r="16" spans="2:4" x14ac:dyDescent="0.2">
      <c r="B16" s="33" t="s">
        <v>62</v>
      </c>
      <c r="C16" s="33" t="s">
        <v>69</v>
      </c>
      <c r="D16" s="34">
        <v>9.5632900000000003</v>
      </c>
    </row>
    <row r="17" spans="2:4" x14ac:dyDescent="0.2">
      <c r="B17" s="33" t="s">
        <v>64</v>
      </c>
      <c r="C17" s="33" t="s">
        <v>195</v>
      </c>
      <c r="D17" s="34">
        <v>11.939879999999999</v>
      </c>
    </row>
    <row r="18" spans="2:4" x14ac:dyDescent="0.2">
      <c r="B18" s="33" t="s">
        <v>66</v>
      </c>
      <c r="C18" s="33" t="s">
        <v>73</v>
      </c>
      <c r="D18" s="34">
        <v>74.480234484999997</v>
      </c>
    </row>
    <row r="19" spans="2:4" x14ac:dyDescent="0.2">
      <c r="B19" s="33" t="s">
        <v>68</v>
      </c>
      <c r="C19" s="33" t="s">
        <v>208</v>
      </c>
      <c r="D19" s="34">
        <v>3.662552673</v>
      </c>
    </row>
    <row r="20" spans="2:4" x14ac:dyDescent="0.2">
      <c r="B20" s="33" t="s">
        <v>70</v>
      </c>
      <c r="C20" s="33" t="s">
        <v>55</v>
      </c>
      <c r="D20" s="34">
        <v>51.377300939999998</v>
      </c>
    </row>
    <row r="21" spans="2:4" x14ac:dyDescent="0.2">
      <c r="B21" s="33" t="s">
        <v>72</v>
      </c>
      <c r="C21" s="33" t="s">
        <v>67</v>
      </c>
      <c r="D21" s="34">
        <v>60.604414076000005</v>
      </c>
    </row>
    <row r="22" spans="2:4" x14ac:dyDescent="0.2">
      <c r="B22" s="33" t="s">
        <v>209</v>
      </c>
      <c r="C22" s="33" t="s">
        <v>65</v>
      </c>
      <c r="D22" s="34">
        <v>8.2235012199999993</v>
      </c>
    </row>
    <row r="23" spans="2:4" x14ac:dyDescent="0.2">
      <c r="B23" s="33" t="s">
        <v>210</v>
      </c>
      <c r="C23" s="33" t="s">
        <v>57</v>
      </c>
      <c r="D23" s="34">
        <v>23.737193875000003</v>
      </c>
    </row>
    <row r="24" spans="2:4" x14ac:dyDescent="0.2">
      <c r="B24" s="33" t="s">
        <v>211</v>
      </c>
      <c r="C24" s="33" t="s">
        <v>61</v>
      </c>
      <c r="D24" s="34">
        <v>6.2083347000000009</v>
      </c>
    </row>
    <row r="25" spans="2:4" x14ac:dyDescent="0.2">
      <c r="B25" s="33"/>
      <c r="C25" s="33"/>
      <c r="D25" s="34"/>
    </row>
    <row r="26" spans="2:4" ht="15.75" x14ac:dyDescent="0.25">
      <c r="B26" s="33"/>
      <c r="C26" s="35" t="s">
        <v>213</v>
      </c>
      <c r="D26" s="75">
        <f>SUM(D10:D24)+D8</f>
        <v>839.48583795500019</v>
      </c>
    </row>
    <row r="27" spans="2:4" ht="15.75" x14ac:dyDescent="0.25">
      <c r="C27" s="29" t="s">
        <v>74</v>
      </c>
      <c r="D27" s="36"/>
    </row>
    <row r="28" spans="2:4" ht="15.75" x14ac:dyDescent="0.25">
      <c r="C28" s="31" t="s">
        <v>47</v>
      </c>
      <c r="D28" s="36"/>
    </row>
    <row r="29" spans="2:4" x14ac:dyDescent="0.2">
      <c r="B29" s="33" t="s">
        <v>48</v>
      </c>
      <c r="C29" s="33" t="s">
        <v>51</v>
      </c>
      <c r="D29" s="34"/>
    </row>
    <row r="30" spans="2:4" ht="15.75" x14ac:dyDescent="0.25">
      <c r="C30" s="31" t="s">
        <v>50</v>
      </c>
      <c r="D30" s="36"/>
    </row>
    <row r="31" spans="2:4" ht="15.75" x14ac:dyDescent="0.25">
      <c r="B31" s="33"/>
      <c r="C31" s="28" t="s">
        <v>75</v>
      </c>
      <c r="D31" s="36">
        <v>0</v>
      </c>
    </row>
    <row r="32" spans="2:4" ht="15.75" x14ac:dyDescent="0.25">
      <c r="C32" s="35"/>
      <c r="D32" s="36"/>
    </row>
    <row r="33" spans="3:4" ht="15.75" x14ac:dyDescent="0.25">
      <c r="C33" s="31" t="s">
        <v>76</v>
      </c>
      <c r="D33" s="36"/>
    </row>
    <row r="34" spans="3:4" ht="15.75" x14ac:dyDescent="0.25">
      <c r="C34" s="35" t="s">
        <v>77</v>
      </c>
      <c r="D34" s="36">
        <v>0</v>
      </c>
    </row>
    <row r="35" spans="3:4" ht="15.75" x14ac:dyDescent="0.25">
      <c r="C35" s="35"/>
      <c r="D35" s="36"/>
    </row>
    <row r="36" spans="3:4" ht="15.75" x14ac:dyDescent="0.25">
      <c r="C36" s="31" t="s">
        <v>78</v>
      </c>
      <c r="D36" s="36"/>
    </row>
    <row r="37" spans="3:4" ht="15.75" x14ac:dyDescent="0.25">
      <c r="C37" s="35" t="s">
        <v>79</v>
      </c>
      <c r="D37" s="36">
        <v>0</v>
      </c>
    </row>
    <row r="38" spans="3:4" ht="15.75" x14ac:dyDescent="0.25">
      <c r="C38" s="29"/>
      <c r="D38" s="37"/>
    </row>
    <row r="39" spans="3:4" ht="15.75" x14ac:dyDescent="0.25">
      <c r="C39" s="31" t="s">
        <v>80</v>
      </c>
      <c r="D39" s="38">
        <v>596.91599999999994</v>
      </c>
    </row>
    <row r="40" spans="3:4" ht="15.75" x14ac:dyDescent="0.25">
      <c r="C40" s="35"/>
      <c r="D40" s="36"/>
    </row>
    <row r="41" spans="3:4" ht="15.75" x14ac:dyDescent="0.25">
      <c r="C41" s="31" t="s">
        <v>81</v>
      </c>
      <c r="D41" s="37"/>
    </row>
    <row r="42" spans="3:4" ht="15.75" x14ac:dyDescent="0.25">
      <c r="C42" s="35" t="s">
        <v>82</v>
      </c>
      <c r="D42" s="36">
        <v>0</v>
      </c>
    </row>
    <row r="43" spans="3:4" ht="15.75" x14ac:dyDescent="0.25">
      <c r="C43" s="39"/>
      <c r="D43" s="36"/>
    </row>
    <row r="44" spans="3:4" ht="15.75" x14ac:dyDescent="0.25">
      <c r="C44" s="31" t="s">
        <v>83</v>
      </c>
      <c r="D44" s="37"/>
    </row>
    <row r="45" spans="3:4" ht="15.75" x14ac:dyDescent="0.25">
      <c r="C45" s="35" t="s">
        <v>84</v>
      </c>
      <c r="D45" s="36">
        <v>0</v>
      </c>
    </row>
    <row r="47" spans="3:4" ht="15.75" x14ac:dyDescent="0.25">
      <c r="C47" s="31" t="s">
        <v>85</v>
      </c>
    </row>
    <row r="48" spans="3:4" ht="15.75" x14ac:dyDescent="0.25">
      <c r="C48" s="39" t="s">
        <v>86</v>
      </c>
      <c r="D48" s="36">
        <v>0</v>
      </c>
    </row>
    <row r="50" spans="3:4" ht="15.75" x14ac:dyDescent="0.25">
      <c r="C50" s="29" t="s">
        <v>87</v>
      </c>
      <c r="D50" s="37">
        <f>SUM(D26)</f>
        <v>839.48583795500019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2E4F-0F61-4262-B404-E1C32162F7B0}">
  <sheetPr codeName="Sheet5">
    <tabColor rgb="FF002060"/>
  </sheetPr>
  <dimension ref="A1:E142"/>
  <sheetViews>
    <sheetView showGridLines="0" rightToLeft="1" topLeftCell="A106" zoomScale="70" zoomScaleNormal="70" workbookViewId="0">
      <selection activeCell="B145" sqref="B145"/>
    </sheetView>
  </sheetViews>
  <sheetFormatPr defaultColWidth="9" defaultRowHeight="15" x14ac:dyDescent="0.2"/>
  <cols>
    <col min="1" max="1" width="4.625" style="24" customWidth="1"/>
    <col min="2" max="2" width="71.5" style="27" bestFit="1" customWidth="1"/>
    <col min="3" max="3" width="17.875" style="40" bestFit="1" customWidth="1"/>
    <col min="4" max="4" width="9" style="40"/>
    <col min="5" max="16384" width="9" style="27"/>
  </cols>
  <sheetData>
    <row r="1" spans="1:5" s="19" customFormat="1" ht="18" x14ac:dyDescent="0.25">
      <c r="A1" s="42"/>
      <c r="C1" s="18"/>
      <c r="D1" s="18"/>
    </row>
    <row r="2" spans="1:5" s="19" customFormat="1" ht="18" x14ac:dyDescent="0.25">
      <c r="A2" s="42"/>
      <c r="B2" s="43" t="s">
        <v>214</v>
      </c>
      <c r="C2" s="18"/>
      <c r="D2" s="18"/>
    </row>
    <row r="3" spans="1:5" s="19" customFormat="1" ht="18" x14ac:dyDescent="0.25">
      <c r="A3" s="42"/>
      <c r="B3" s="21"/>
      <c r="C3" s="18"/>
      <c r="D3" s="18"/>
    </row>
    <row r="4" spans="1:5" s="19" customFormat="1" ht="18" x14ac:dyDescent="0.25">
      <c r="A4" s="42"/>
      <c r="B4" s="44" t="s">
        <v>0</v>
      </c>
      <c r="C4" s="18"/>
      <c r="D4" s="18"/>
    </row>
    <row r="6" spans="1:5" ht="15.75" x14ac:dyDescent="0.25">
      <c r="B6" s="31" t="s">
        <v>88</v>
      </c>
      <c r="C6" s="32" t="s">
        <v>1</v>
      </c>
    </row>
    <row r="7" spans="1:5" x14ac:dyDescent="0.2">
      <c r="B7" s="45" t="s">
        <v>189</v>
      </c>
      <c r="C7"/>
    </row>
    <row r="8" spans="1:5" x14ac:dyDescent="0.2">
      <c r="B8" s="45" t="s">
        <v>190</v>
      </c>
      <c r="C8" s="81">
        <v>48.585999999999999</v>
      </c>
      <c r="E8" s="72"/>
    </row>
    <row r="9" spans="1:5" x14ac:dyDescent="0.2">
      <c r="B9" s="45" t="s">
        <v>148</v>
      </c>
      <c r="C9" s="81">
        <v>4.5960000000000001</v>
      </c>
      <c r="E9" s="72"/>
    </row>
    <row r="10" spans="1:5" x14ac:dyDescent="0.2">
      <c r="B10" s="45" t="s">
        <v>149</v>
      </c>
      <c r="C10" s="81">
        <v>35.301000000000002</v>
      </c>
      <c r="E10" s="72"/>
    </row>
    <row r="11" spans="1:5" x14ac:dyDescent="0.2">
      <c r="B11" s="45" t="s">
        <v>150</v>
      </c>
      <c r="C11" s="81">
        <v>68.012</v>
      </c>
      <c r="E11" s="72"/>
    </row>
    <row r="12" spans="1:5" x14ac:dyDescent="0.2">
      <c r="B12" s="45" t="s">
        <v>151</v>
      </c>
      <c r="C12" s="81">
        <v>154.91499999999999</v>
      </c>
      <c r="E12" s="72"/>
    </row>
    <row r="13" spans="1:5" x14ac:dyDescent="0.2">
      <c r="B13" s="45" t="s">
        <v>152</v>
      </c>
      <c r="C13" s="81">
        <v>34.944000000000003</v>
      </c>
      <c r="E13" s="72"/>
    </row>
    <row r="14" spans="1:5" x14ac:dyDescent="0.2">
      <c r="B14" s="45" t="s">
        <v>153</v>
      </c>
      <c r="C14" s="81">
        <v>118.349</v>
      </c>
      <c r="E14" s="72"/>
    </row>
    <row r="15" spans="1:5" x14ac:dyDescent="0.2">
      <c r="B15" s="45" t="s">
        <v>154</v>
      </c>
      <c r="C15" s="81">
        <v>4.6920000000000002</v>
      </c>
      <c r="E15" s="72"/>
    </row>
    <row r="16" spans="1:5" x14ac:dyDescent="0.2">
      <c r="B16" s="45" t="s">
        <v>155</v>
      </c>
      <c r="C16" s="81">
        <f>185.721+7.76</f>
        <v>193.48099999999999</v>
      </c>
      <c r="E16" s="72"/>
    </row>
    <row r="17" spans="2:5" x14ac:dyDescent="0.2">
      <c r="B17" s="45" t="s">
        <v>155</v>
      </c>
      <c r="C17" s="81">
        <v>185.721</v>
      </c>
      <c r="E17" s="72"/>
    </row>
    <row r="18" spans="2:5" x14ac:dyDescent="0.2">
      <c r="B18" s="45" t="s">
        <v>155</v>
      </c>
      <c r="C18" s="81">
        <v>185.721</v>
      </c>
      <c r="E18" s="72"/>
    </row>
    <row r="19" spans="2:5" x14ac:dyDescent="0.2">
      <c r="B19" s="45" t="s">
        <v>156</v>
      </c>
      <c r="C19" s="81">
        <v>168.292</v>
      </c>
      <c r="E19" s="72"/>
    </row>
    <row r="20" spans="2:5" x14ac:dyDescent="0.2">
      <c r="B20" s="45" t="s">
        <v>157</v>
      </c>
      <c r="C20" s="81">
        <v>330.74</v>
      </c>
      <c r="E20" s="72"/>
    </row>
    <row r="21" spans="2:5" x14ac:dyDescent="0.2">
      <c r="B21" s="45" t="s">
        <v>157</v>
      </c>
      <c r="C21" s="81">
        <v>135.035</v>
      </c>
      <c r="E21" s="72"/>
    </row>
    <row r="22" spans="2:5" x14ac:dyDescent="0.2">
      <c r="B22" s="45" t="s">
        <v>158</v>
      </c>
      <c r="C22" s="81">
        <v>154.99600000000001</v>
      </c>
      <c r="E22" s="72"/>
    </row>
    <row r="23" spans="2:5" x14ac:dyDescent="0.2">
      <c r="B23" s="45" t="s">
        <v>159</v>
      </c>
      <c r="C23" s="81">
        <v>196.83</v>
      </c>
      <c r="E23" s="72"/>
    </row>
    <row r="24" spans="2:5" x14ac:dyDescent="0.2">
      <c r="B24" s="45" t="s">
        <v>159</v>
      </c>
      <c r="C24" s="81">
        <v>196.83</v>
      </c>
      <c r="E24" s="72"/>
    </row>
    <row r="25" spans="2:5" x14ac:dyDescent="0.2">
      <c r="B25" s="45"/>
      <c r="C25" s="81"/>
    </row>
    <row r="26" spans="2:5" ht="15.75" x14ac:dyDescent="0.25">
      <c r="B26" s="35" t="s">
        <v>89</v>
      </c>
      <c r="C26" s="57">
        <f>SUM(C8:C25)</f>
        <v>2217.0410000000002</v>
      </c>
    </row>
    <row r="27" spans="2:5" ht="15.75" x14ac:dyDescent="0.25">
      <c r="B27" s="31"/>
      <c r="C27" s="57"/>
    </row>
    <row r="28" spans="2:5" ht="15.75" x14ac:dyDescent="0.25">
      <c r="B28" s="31" t="s">
        <v>90</v>
      </c>
      <c r="C28" s="57"/>
    </row>
    <row r="29" spans="2:5" ht="15.75" x14ac:dyDescent="0.2">
      <c r="B29" s="47"/>
      <c r="C29" s="57"/>
    </row>
    <row r="30" spans="2:5" x14ac:dyDescent="0.2">
      <c r="B30" s="77" t="s">
        <v>160</v>
      </c>
      <c r="C30" s="80">
        <v>29.229970000000002</v>
      </c>
      <c r="E30" s="72"/>
    </row>
    <row r="31" spans="2:5" x14ac:dyDescent="0.2">
      <c r="B31" s="77" t="s">
        <v>161</v>
      </c>
      <c r="C31" s="80">
        <v>52.258580000000002</v>
      </c>
      <c r="E31" s="72"/>
    </row>
    <row r="32" spans="2:5" x14ac:dyDescent="0.2">
      <c r="B32" s="77" t="s">
        <v>197</v>
      </c>
      <c r="C32" s="80">
        <v>65.232309999999998</v>
      </c>
      <c r="E32" s="72"/>
    </row>
    <row r="33" spans="2:5" x14ac:dyDescent="0.2">
      <c r="B33" s="77" t="s">
        <v>198</v>
      </c>
      <c r="C33" s="80">
        <v>36.477870000000003</v>
      </c>
      <c r="E33" s="72"/>
    </row>
    <row r="34" spans="2:5" x14ac:dyDescent="0.2">
      <c r="B34" s="77" t="s">
        <v>163</v>
      </c>
      <c r="C34" s="80">
        <v>168.54750000000001</v>
      </c>
      <c r="E34" s="72"/>
    </row>
    <row r="35" spans="2:5" x14ac:dyDescent="0.2">
      <c r="B35" s="77" t="s">
        <v>164</v>
      </c>
      <c r="C35" s="80">
        <v>137.1714465</v>
      </c>
      <c r="E35" s="72"/>
    </row>
    <row r="36" spans="2:5" x14ac:dyDescent="0.2">
      <c r="B36" s="77" t="s">
        <v>165</v>
      </c>
      <c r="C36" s="80">
        <v>185.36479499999999</v>
      </c>
      <c r="E36" s="72"/>
    </row>
    <row r="37" spans="2:5" x14ac:dyDescent="0.2">
      <c r="B37" s="77" t="s">
        <v>166</v>
      </c>
      <c r="C37" s="80">
        <v>86.13</v>
      </c>
      <c r="E37" s="72"/>
    </row>
    <row r="38" spans="2:5" x14ac:dyDescent="0.2">
      <c r="B38" s="77" t="s">
        <v>167</v>
      </c>
      <c r="C38" s="80">
        <v>51.512120000000003</v>
      </c>
      <c r="E38" s="72"/>
    </row>
    <row r="39" spans="2:5" x14ac:dyDescent="0.2">
      <c r="B39" s="77" t="s">
        <v>168</v>
      </c>
      <c r="C39" s="80">
        <v>167.47499999999999</v>
      </c>
      <c r="E39" s="72"/>
    </row>
    <row r="40" spans="2:5" x14ac:dyDescent="0.2">
      <c r="B40" s="77" t="s">
        <v>169</v>
      </c>
      <c r="C40" s="80">
        <v>156.50459000000001</v>
      </c>
      <c r="E40" s="72"/>
    </row>
    <row r="41" spans="2:5" x14ac:dyDescent="0.2">
      <c r="B41" s="77" t="s">
        <v>170</v>
      </c>
      <c r="C41" s="80">
        <v>121.19448</v>
      </c>
      <c r="E41" s="72"/>
    </row>
    <row r="42" spans="2:5" x14ac:dyDescent="0.2">
      <c r="B42" s="77" t="s">
        <v>199</v>
      </c>
      <c r="C42" s="80">
        <v>87.855789999999999</v>
      </c>
      <c r="E42" s="72"/>
    </row>
    <row r="43" spans="2:5" x14ac:dyDescent="0.2">
      <c r="B43" s="77" t="s">
        <v>171</v>
      </c>
      <c r="C43" s="80">
        <v>87.616540000000001</v>
      </c>
      <c r="E43" s="72"/>
    </row>
    <row r="44" spans="2:5" x14ac:dyDescent="0.2">
      <c r="B44" s="77" t="s">
        <v>172</v>
      </c>
      <c r="C44" s="80">
        <v>161.49375000000001</v>
      </c>
      <c r="E44" s="72"/>
    </row>
    <row r="45" spans="2:5" x14ac:dyDescent="0.2">
      <c r="B45" s="77" t="s">
        <v>173</v>
      </c>
      <c r="C45" s="80">
        <v>47.661790000000003</v>
      </c>
      <c r="E45" s="72"/>
    </row>
    <row r="46" spans="2:5" x14ac:dyDescent="0.2">
      <c r="B46" s="77" t="s">
        <v>191</v>
      </c>
      <c r="C46" s="80">
        <v>70.218279999999993</v>
      </c>
      <c r="E46" s="72"/>
    </row>
    <row r="47" spans="2:5" x14ac:dyDescent="0.2">
      <c r="B47" s="77" t="s">
        <v>192</v>
      </c>
      <c r="C47" s="80">
        <v>51.238439999999997</v>
      </c>
      <c r="E47" s="72"/>
    </row>
    <row r="48" spans="2:5" x14ac:dyDescent="0.2">
      <c r="B48" s="77" t="s">
        <v>174</v>
      </c>
      <c r="C48" s="80">
        <v>163.31523999999999</v>
      </c>
      <c r="E48" s="72"/>
    </row>
    <row r="49" spans="2:5" x14ac:dyDescent="0.2">
      <c r="B49" s="77" t="s">
        <v>193</v>
      </c>
      <c r="C49" s="80">
        <v>204.9256</v>
      </c>
      <c r="E49" s="72"/>
    </row>
    <row r="50" spans="2:5" x14ac:dyDescent="0.2">
      <c r="B50" s="77" t="s">
        <v>200</v>
      </c>
      <c r="C50" s="80">
        <v>100.5854025</v>
      </c>
      <c r="E50" s="72"/>
    </row>
    <row r="51" spans="2:5" x14ac:dyDescent="0.2">
      <c r="B51" s="77" t="s">
        <v>175</v>
      </c>
      <c r="C51" s="80">
        <v>84.266258999999991</v>
      </c>
      <c r="E51" s="72"/>
    </row>
    <row r="52" spans="2:5" x14ac:dyDescent="0.2">
      <c r="B52" s="77" t="s">
        <v>201</v>
      </c>
      <c r="C52" s="80">
        <v>9.3435100000000002</v>
      </c>
      <c r="E52" s="72"/>
    </row>
    <row r="53" spans="2:5" x14ac:dyDescent="0.2">
      <c r="B53" s="77" t="s">
        <v>202</v>
      </c>
      <c r="C53" s="80">
        <v>224.21871999999999</v>
      </c>
      <c r="E53" s="72"/>
    </row>
    <row r="54" spans="2:5" x14ac:dyDescent="0.2">
      <c r="B54" s="77" t="s">
        <v>203</v>
      </c>
      <c r="C54" s="80">
        <v>239.40630999999999</v>
      </c>
      <c r="E54" s="72"/>
    </row>
    <row r="55" spans="2:5" x14ac:dyDescent="0.2">
      <c r="B55" s="77"/>
      <c r="C55" s="80"/>
      <c r="E55" s="72"/>
    </row>
    <row r="56" spans="2:5" x14ac:dyDescent="0.2">
      <c r="B56" s="77" t="s">
        <v>176</v>
      </c>
      <c r="C56" s="80">
        <v>89.855919999999998</v>
      </c>
      <c r="E56" s="72"/>
    </row>
    <row r="57" spans="2:5" x14ac:dyDescent="0.2">
      <c r="B57" s="77" t="s">
        <v>177</v>
      </c>
      <c r="C57" s="80">
        <v>235.6331505</v>
      </c>
      <c r="E57" s="72"/>
    </row>
    <row r="58" spans="2:5" x14ac:dyDescent="0.2">
      <c r="B58" s="77" t="s">
        <v>178</v>
      </c>
      <c r="C58" s="80">
        <v>88.356619999999992</v>
      </c>
      <c r="E58" s="72"/>
    </row>
    <row r="59" spans="2:5" x14ac:dyDescent="0.2">
      <c r="B59" s="77" t="s">
        <v>179</v>
      </c>
      <c r="C59" s="80">
        <v>79.147089999999992</v>
      </c>
      <c r="E59" s="72"/>
    </row>
    <row r="60" spans="2:5" x14ac:dyDescent="0.2">
      <c r="B60" s="77" t="s">
        <v>180</v>
      </c>
      <c r="C60" s="80">
        <v>41.718820000000001</v>
      </c>
      <c r="E60" s="72"/>
    </row>
    <row r="61" spans="2:5" x14ac:dyDescent="0.2">
      <c r="B61" s="77" t="s">
        <v>181</v>
      </c>
      <c r="C61" s="80">
        <v>102.15337</v>
      </c>
      <c r="E61" s="72"/>
    </row>
    <row r="62" spans="2:5" x14ac:dyDescent="0.2">
      <c r="B62" s="77" t="s">
        <v>182</v>
      </c>
      <c r="C62" s="80">
        <v>67.15588000000001</v>
      </c>
      <c r="E62" s="72"/>
    </row>
    <row r="63" spans="2:5" x14ac:dyDescent="0.2">
      <c r="B63" s="77" t="s">
        <v>187</v>
      </c>
      <c r="C63" s="80">
        <v>47.70964</v>
      </c>
      <c r="E63" s="72"/>
    </row>
    <row r="64" spans="2:5" x14ac:dyDescent="0.2">
      <c r="B64" s="77" t="s">
        <v>183</v>
      </c>
      <c r="C64" s="80">
        <v>15.131819999999999</v>
      </c>
      <c r="E64" s="72"/>
    </row>
    <row r="65" spans="2:5" x14ac:dyDescent="0.2">
      <c r="B65" s="77" t="s">
        <v>184</v>
      </c>
      <c r="C65" s="80">
        <v>132.68485999999999</v>
      </c>
      <c r="E65" s="72"/>
    </row>
    <row r="66" spans="2:5" x14ac:dyDescent="0.2">
      <c r="B66" s="77" t="s">
        <v>188</v>
      </c>
      <c r="C66" s="80">
        <v>55.52514</v>
      </c>
      <c r="E66" s="72"/>
    </row>
    <row r="67" spans="2:5" x14ac:dyDescent="0.2">
      <c r="B67" s="77" t="s">
        <v>185</v>
      </c>
      <c r="C67" s="80">
        <v>27.982680000000002</v>
      </c>
      <c r="E67" s="72"/>
    </row>
    <row r="68" spans="2:5" x14ac:dyDescent="0.2">
      <c r="B68" s="77" t="s">
        <v>185</v>
      </c>
      <c r="C68" s="80">
        <v>27.982680000000002</v>
      </c>
      <c r="E68" s="72"/>
    </row>
    <row r="69" spans="2:5" x14ac:dyDescent="0.2">
      <c r="B69" s="77" t="s">
        <v>186</v>
      </c>
      <c r="C69" s="80">
        <v>59.742319999999999</v>
      </c>
      <c r="E69" s="72"/>
    </row>
    <row r="70" spans="2:5" x14ac:dyDescent="0.2">
      <c r="B70" s="77" t="s">
        <v>186</v>
      </c>
      <c r="C70" s="80">
        <v>59.742319999999999</v>
      </c>
      <c r="E70" s="72"/>
    </row>
    <row r="71" spans="2:5" x14ac:dyDescent="0.2">
      <c r="B71" s="77" t="s">
        <v>162</v>
      </c>
      <c r="C71" s="80">
        <v>19.058468000000001</v>
      </c>
      <c r="E71" s="72"/>
    </row>
    <row r="72" spans="2:5" x14ac:dyDescent="0.2">
      <c r="B72" s="45"/>
      <c r="C72" s="82"/>
    </row>
    <row r="73" spans="2:5" ht="15.75" x14ac:dyDescent="0.2">
      <c r="B73" s="47" t="s">
        <v>91</v>
      </c>
      <c r="C73" s="57">
        <f>SUM(C30:C72)</f>
        <v>3938.8250714999999</v>
      </c>
    </row>
    <row r="74" spans="2:5" ht="15.75" x14ac:dyDescent="0.2">
      <c r="B74" s="47"/>
      <c r="C74" s="57"/>
    </row>
    <row r="75" spans="2:5" ht="15.75" x14ac:dyDescent="0.2">
      <c r="B75" s="48"/>
      <c r="C75" s="8">
        <f>C73+C26</f>
        <v>6155.8660715000005</v>
      </c>
      <c r="D75" s="59"/>
    </row>
    <row r="76" spans="2:5" ht="15.75" x14ac:dyDescent="0.25">
      <c r="B76" s="31" t="s">
        <v>92</v>
      </c>
      <c r="C76" s="82"/>
      <c r="D76" s="59"/>
    </row>
    <row r="77" spans="2:5" ht="15.75" x14ac:dyDescent="0.2">
      <c r="B77" s="47" t="s">
        <v>93</v>
      </c>
      <c r="C77" s="57">
        <v>0</v>
      </c>
      <c r="D77" s="59"/>
    </row>
    <row r="78" spans="2:5" ht="15.75" x14ac:dyDescent="0.25">
      <c r="B78" s="31"/>
      <c r="C78" s="82"/>
      <c r="D78" s="59"/>
    </row>
    <row r="79" spans="2:5" ht="15.75" x14ac:dyDescent="0.25">
      <c r="B79" s="31" t="s">
        <v>94</v>
      </c>
      <c r="C79" s="82"/>
      <c r="D79" s="59"/>
    </row>
    <row r="80" spans="2:5" ht="15.75" x14ac:dyDescent="0.2">
      <c r="B80" s="47" t="s">
        <v>95</v>
      </c>
      <c r="C80" s="57">
        <v>0</v>
      </c>
      <c r="D80" s="59"/>
    </row>
    <row r="81" spans="2:5" x14ac:dyDescent="0.2">
      <c r="B81" s="45"/>
      <c r="C81" s="82"/>
      <c r="D81" s="59"/>
    </row>
    <row r="82" spans="2:5" ht="15.75" x14ac:dyDescent="0.25">
      <c r="B82" s="31" t="s">
        <v>96</v>
      </c>
      <c r="C82" s="82"/>
      <c r="D82" s="59"/>
    </row>
    <row r="83" spans="2:5" ht="15.75" x14ac:dyDescent="0.25">
      <c r="B83" s="31" t="s">
        <v>97</v>
      </c>
      <c r="C83" s="82"/>
      <c r="D83" s="59"/>
    </row>
    <row r="84" spans="2:5" x14ac:dyDescent="0.2">
      <c r="B84" s="45" t="s">
        <v>115</v>
      </c>
      <c r="C84" s="82">
        <v>22.239060721000008</v>
      </c>
      <c r="D84" s="59"/>
      <c r="E84" s="72"/>
    </row>
    <row r="85" spans="2:5" x14ac:dyDescent="0.2">
      <c r="B85" s="45" t="s">
        <v>98</v>
      </c>
      <c r="C85" s="82">
        <v>106.94713291699999</v>
      </c>
      <c r="D85" s="59"/>
      <c r="E85" s="72"/>
    </row>
    <row r="86" spans="2:5" x14ac:dyDescent="0.2">
      <c r="B86" s="45" t="s">
        <v>99</v>
      </c>
      <c r="C86" s="82">
        <v>2.8794909319999977</v>
      </c>
      <c r="D86" s="59"/>
      <c r="E86" s="72"/>
    </row>
    <row r="87" spans="2:5" x14ac:dyDescent="0.2">
      <c r="B87" s="45" t="s">
        <v>100</v>
      </c>
      <c r="C87" s="82">
        <v>250.27073938299944</v>
      </c>
      <c r="D87" s="59"/>
      <c r="E87" s="72"/>
    </row>
    <row r="88" spans="2:5" x14ac:dyDescent="0.2">
      <c r="B88" s="45" t="s">
        <v>101</v>
      </c>
      <c r="C88" s="46">
        <v>17.370278869000028</v>
      </c>
      <c r="E88" s="72"/>
    </row>
    <row r="89" spans="2:5" x14ac:dyDescent="0.2">
      <c r="B89" s="45" t="s">
        <v>102</v>
      </c>
      <c r="C89" s="46">
        <v>55.710589911</v>
      </c>
      <c r="E89" s="72"/>
    </row>
    <row r="90" spans="2:5" x14ac:dyDescent="0.2">
      <c r="B90" s="45" t="s">
        <v>103</v>
      </c>
      <c r="C90" s="46">
        <v>14.474674546000006</v>
      </c>
      <c r="E90" s="72"/>
    </row>
    <row r="91" spans="2:5" x14ac:dyDescent="0.2">
      <c r="B91" s="45" t="s">
        <v>215</v>
      </c>
      <c r="C91" s="46">
        <v>0.96733295500000027</v>
      </c>
      <c r="E91" s="72"/>
    </row>
    <row r="92" spans="2:5" x14ac:dyDescent="0.2">
      <c r="B92" s="45" t="s">
        <v>104</v>
      </c>
      <c r="C92" s="46">
        <v>25.614525844000006</v>
      </c>
      <c r="E92" s="72"/>
    </row>
    <row r="93" spans="2:5" x14ac:dyDescent="0.2">
      <c r="B93" s="45" t="s">
        <v>105</v>
      </c>
      <c r="C93" s="46">
        <v>9.5139335610000018</v>
      </c>
      <c r="E93" s="72"/>
    </row>
    <row r="94" spans="2:5" x14ac:dyDescent="0.2">
      <c r="B94" s="45" t="s">
        <v>106</v>
      </c>
      <c r="C94" s="46">
        <v>88.156888306000056</v>
      </c>
      <c r="E94" s="72"/>
    </row>
    <row r="95" spans="2:5" x14ac:dyDescent="0.2">
      <c r="B95" s="45" t="s">
        <v>107</v>
      </c>
      <c r="C95" s="46">
        <v>63.056232702000017</v>
      </c>
      <c r="E95" s="72"/>
    </row>
    <row r="96" spans="2:5" x14ac:dyDescent="0.2">
      <c r="B96" s="45" t="s">
        <v>108</v>
      </c>
      <c r="C96" s="46">
        <v>9.0862659680000011</v>
      </c>
      <c r="E96" s="72"/>
    </row>
    <row r="97" spans="2:5" x14ac:dyDescent="0.2">
      <c r="B97" s="45" t="s">
        <v>109</v>
      </c>
      <c r="C97" s="46">
        <v>59.990386724000004</v>
      </c>
      <c r="E97" s="72"/>
    </row>
    <row r="98" spans="2:5" x14ac:dyDescent="0.2">
      <c r="B98" s="45" t="s">
        <v>110</v>
      </c>
      <c r="C98" s="46">
        <v>33.676413969000023</v>
      </c>
      <c r="E98" s="72"/>
    </row>
    <row r="99" spans="2:5" x14ac:dyDescent="0.2">
      <c r="B99" s="45" t="s">
        <v>111</v>
      </c>
      <c r="C99" s="46">
        <v>36.556256173999969</v>
      </c>
      <c r="E99" s="72"/>
    </row>
    <row r="100" spans="2:5" x14ac:dyDescent="0.2">
      <c r="B100" s="45" t="s">
        <v>118</v>
      </c>
      <c r="C100" s="46">
        <v>18.246579411999996</v>
      </c>
      <c r="E100" s="72"/>
    </row>
    <row r="101" spans="2:5" x14ac:dyDescent="0.2">
      <c r="B101" s="45" t="s">
        <v>112</v>
      </c>
      <c r="C101" s="46">
        <v>31.822241435999999</v>
      </c>
      <c r="E101" s="72"/>
    </row>
    <row r="102" spans="2:5" x14ac:dyDescent="0.2">
      <c r="B102" s="45" t="s">
        <v>113</v>
      </c>
      <c r="C102" s="46">
        <v>21.346529893</v>
      </c>
      <c r="E102" s="72"/>
    </row>
    <row r="103" spans="2:5" x14ac:dyDescent="0.2">
      <c r="B103" s="45" t="s">
        <v>114</v>
      </c>
      <c r="C103" s="46">
        <v>19.960327207999985</v>
      </c>
      <c r="E103" s="72"/>
    </row>
    <row r="104" spans="2:5" x14ac:dyDescent="0.2">
      <c r="B104" s="45" t="s">
        <v>116</v>
      </c>
      <c r="C104" s="46">
        <v>2.9726310169999994</v>
      </c>
      <c r="E104" s="72"/>
    </row>
    <row r="105" spans="2:5" x14ac:dyDescent="0.2">
      <c r="B105" s="45" t="s">
        <v>216</v>
      </c>
      <c r="C105" s="46">
        <v>0.24954295600000004</v>
      </c>
      <c r="E105" s="72"/>
    </row>
    <row r="106" spans="2:5" x14ac:dyDescent="0.2">
      <c r="B106" s="45" t="s">
        <v>117</v>
      </c>
      <c r="C106" s="46">
        <v>0.66257806599999902</v>
      </c>
      <c r="E106" s="72"/>
    </row>
    <row r="107" spans="2:5" x14ac:dyDescent="0.2">
      <c r="B107" s="45" t="s">
        <v>119</v>
      </c>
      <c r="C107" s="46">
        <v>6.4785584250000081</v>
      </c>
      <c r="E107" s="72"/>
    </row>
    <row r="108" spans="2:5" ht="15.75" x14ac:dyDescent="0.25">
      <c r="B108" s="45" t="s">
        <v>217</v>
      </c>
      <c r="C108" s="59">
        <v>0.57640665500000021</v>
      </c>
      <c r="D108" s="79"/>
      <c r="E108" s="79"/>
    </row>
    <row r="109" spans="2:5" ht="15.75" x14ac:dyDescent="0.25">
      <c r="B109" s="35" t="s">
        <v>120</v>
      </c>
      <c r="C109" s="79">
        <f>SUM(C84:C108)</f>
        <v>898.82559854999954</v>
      </c>
      <c r="D109" s="79"/>
      <c r="E109" s="79"/>
    </row>
    <row r="110" spans="2:5" ht="15.75" x14ac:dyDescent="0.25">
      <c r="B110" s="31" t="s">
        <v>121</v>
      </c>
      <c r="C110" s="49"/>
    </row>
    <row r="111" spans="2:5" ht="15.75" x14ac:dyDescent="0.25">
      <c r="B111" s="31" t="s">
        <v>122</v>
      </c>
      <c r="C111" s="49"/>
    </row>
    <row r="112" spans="2:5" x14ac:dyDescent="0.2">
      <c r="B112" s="45" t="s">
        <v>119</v>
      </c>
      <c r="C112" s="46">
        <v>30.397918526999987</v>
      </c>
    </row>
    <row r="113" spans="2:3" x14ac:dyDescent="0.2">
      <c r="B113" s="45" t="s">
        <v>98</v>
      </c>
      <c r="C113" s="46">
        <v>74.908783290000017</v>
      </c>
    </row>
    <row r="114" spans="2:3" x14ac:dyDescent="0.2">
      <c r="B114" s="45" t="s">
        <v>115</v>
      </c>
      <c r="C114" s="46">
        <v>13.139317773</v>
      </c>
    </row>
    <row r="115" spans="2:3" x14ac:dyDescent="0.2">
      <c r="B115" s="45" t="s">
        <v>99</v>
      </c>
      <c r="C115" s="46">
        <v>101.51928153500002</v>
      </c>
    </row>
    <row r="116" spans="2:3" x14ac:dyDescent="0.2">
      <c r="B116" s="45" t="s">
        <v>116</v>
      </c>
      <c r="C116" s="46">
        <v>0</v>
      </c>
    </row>
    <row r="117" spans="2:3" ht="15.75" x14ac:dyDescent="0.25">
      <c r="B117" s="35" t="s">
        <v>123</v>
      </c>
      <c r="C117" s="36">
        <f>SUM(C112:C116)</f>
        <v>219.96530112500002</v>
      </c>
    </row>
    <row r="119" spans="2:3" ht="15.75" x14ac:dyDescent="0.25">
      <c r="B119" s="31" t="s">
        <v>124</v>
      </c>
    </row>
    <row r="120" spans="2:3" ht="15.75" x14ac:dyDescent="0.25">
      <c r="B120" s="31" t="s">
        <v>125</v>
      </c>
    </row>
    <row r="121" spans="2:3" ht="15.75" x14ac:dyDescent="0.25">
      <c r="B121" s="31" t="s">
        <v>126</v>
      </c>
    </row>
    <row r="122" spans="2:3" x14ac:dyDescent="0.2">
      <c r="B122" s="45" t="s">
        <v>127</v>
      </c>
      <c r="C122" s="46" t="s">
        <v>128</v>
      </c>
    </row>
    <row r="123" spans="2:3" ht="15.75" x14ac:dyDescent="0.25">
      <c r="B123" s="35" t="s">
        <v>129</v>
      </c>
      <c r="C123" s="36">
        <v>0</v>
      </c>
    </row>
    <row r="125" spans="2:3" ht="15.75" x14ac:dyDescent="0.25">
      <c r="B125" s="31" t="s">
        <v>130</v>
      </c>
    </row>
    <row r="126" spans="2:3" ht="15.75" x14ac:dyDescent="0.25">
      <c r="B126" s="31" t="s">
        <v>131</v>
      </c>
    </row>
    <row r="127" spans="2:3" x14ac:dyDescent="0.2">
      <c r="B127" s="45" t="s">
        <v>205</v>
      </c>
      <c r="C127" s="46">
        <v>32.380809436000014</v>
      </c>
    </row>
    <row r="128" spans="2:3" x14ac:dyDescent="0.2">
      <c r="B128" s="45" t="s">
        <v>132</v>
      </c>
      <c r="C128" s="46">
        <v>227.86171669999982</v>
      </c>
    </row>
    <row r="129" spans="2:3" x14ac:dyDescent="0.2">
      <c r="B129" s="45" t="s">
        <v>133</v>
      </c>
      <c r="C129" s="46">
        <v>135.22116752299999</v>
      </c>
    </row>
    <row r="130" spans="2:3" x14ac:dyDescent="0.2">
      <c r="B130" s="45" t="s">
        <v>108</v>
      </c>
      <c r="C130" s="46">
        <v>70.652947659000006</v>
      </c>
    </row>
    <row r="131" spans="2:3" x14ac:dyDescent="0.2">
      <c r="B131" s="45" t="s">
        <v>134</v>
      </c>
      <c r="C131" s="46">
        <v>170.82487185800017</v>
      </c>
    </row>
    <row r="132" spans="2:3" x14ac:dyDescent="0.2">
      <c r="B132" s="45" t="s">
        <v>105</v>
      </c>
      <c r="C132" s="46">
        <v>147.39037296799995</v>
      </c>
    </row>
    <row r="133" spans="2:3" ht="15.75" x14ac:dyDescent="0.25">
      <c r="B133" s="35" t="s">
        <v>135</v>
      </c>
      <c r="C133" s="36">
        <f>SUM(C127:C132)</f>
        <v>784.3318861439999</v>
      </c>
    </row>
    <row r="135" spans="2:3" ht="15.75" x14ac:dyDescent="0.25">
      <c r="B135" s="31" t="s">
        <v>136</v>
      </c>
    </row>
    <row r="136" spans="2:3" ht="15.75" x14ac:dyDescent="0.25">
      <c r="B136" s="35" t="s">
        <v>137</v>
      </c>
      <c r="C136" s="36"/>
    </row>
    <row r="138" spans="2:3" ht="15.75" x14ac:dyDescent="0.2">
      <c r="B138" s="48" t="s">
        <v>138</v>
      </c>
      <c r="C138" s="49">
        <f>C133+C117+C109+C75</f>
        <v>8058.9888573190001</v>
      </c>
    </row>
    <row r="139" spans="2:3" ht="15.75" x14ac:dyDescent="0.25">
      <c r="B139" s="31" t="s">
        <v>139</v>
      </c>
    </row>
    <row r="140" spans="2:3" ht="15.75" x14ac:dyDescent="0.25">
      <c r="B140" s="35" t="s">
        <v>140</v>
      </c>
      <c r="C140" s="36">
        <v>0</v>
      </c>
    </row>
    <row r="142" spans="2:3" ht="15.75" x14ac:dyDescent="0.2">
      <c r="B142" s="48" t="s">
        <v>141</v>
      </c>
      <c r="C142" s="49">
        <v>3035712795.6200004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04D7-1A53-42DA-A1EE-E964E9C4E0B3}">
  <dimension ref="B1:E67"/>
  <sheetViews>
    <sheetView showGridLines="0" rightToLeft="1" tabSelected="1" topLeftCell="A18" zoomScale="70" zoomScaleNormal="70" workbookViewId="0">
      <selection activeCell="D28" sqref="D1:D1048576"/>
    </sheetView>
  </sheetViews>
  <sheetFormatPr defaultColWidth="9.125" defaultRowHeight="15" x14ac:dyDescent="0.2"/>
  <cols>
    <col min="1" max="1" width="2.75" style="27" customWidth="1"/>
    <col min="2" max="2" width="5.625" style="62" customWidth="1"/>
    <col min="3" max="3" width="130.625" style="27" customWidth="1"/>
    <col min="4" max="4" width="22" style="59" bestFit="1" customWidth="1"/>
    <col min="5" max="5" width="10.375" style="27" bestFit="1" customWidth="1"/>
    <col min="6" max="16384" width="9.125" style="27"/>
  </cols>
  <sheetData>
    <row r="1" spans="2:4" s="19" customFormat="1" ht="18" x14ac:dyDescent="0.25">
      <c r="B1" s="50"/>
      <c r="D1" s="59"/>
    </row>
    <row r="2" spans="2:4" s="19" customFormat="1" ht="18" customHeight="1" x14ac:dyDescent="0.25">
      <c r="B2" s="52" t="s">
        <v>142</v>
      </c>
      <c r="C2" s="53"/>
      <c r="D2" s="59"/>
    </row>
    <row r="3" spans="2:4" s="19" customFormat="1" ht="18" customHeight="1" x14ac:dyDescent="0.25">
      <c r="B3" s="50"/>
      <c r="D3" s="59"/>
    </row>
    <row r="4" spans="2:4" s="19" customFormat="1" ht="18" customHeight="1" x14ac:dyDescent="0.25">
      <c r="B4" s="76" t="s">
        <v>206</v>
      </c>
      <c r="C4" s="53"/>
      <c r="D4" s="57" t="s">
        <v>1</v>
      </c>
    </row>
    <row r="5" spans="2:4" ht="18" customHeight="1" x14ac:dyDescent="0.25">
      <c r="B5" s="55"/>
      <c r="C5" s="56"/>
      <c r="D5" s="57"/>
    </row>
    <row r="6" spans="2:4" ht="18" customHeight="1" x14ac:dyDescent="0.25">
      <c r="B6" s="58" t="s">
        <v>2</v>
      </c>
    </row>
    <row r="7" spans="2:4" ht="18" customHeight="1" x14ac:dyDescent="0.2">
      <c r="B7" s="60" t="s">
        <v>3</v>
      </c>
      <c r="D7" s="67">
        <f>SUM(D8:D9)</f>
        <v>778.75517044900005</v>
      </c>
    </row>
    <row r="8" spans="2:4" ht="18" customHeight="1" x14ac:dyDescent="0.2">
      <c r="C8" s="27" t="s">
        <v>4</v>
      </c>
      <c r="D8" s="59">
        <v>111.61574525199998</v>
      </c>
    </row>
    <row r="9" spans="2:4" ht="18" customHeight="1" x14ac:dyDescent="0.2">
      <c r="C9" s="27" t="s">
        <v>5</v>
      </c>
      <c r="D9" s="59">
        <v>667.13942519700004</v>
      </c>
    </row>
    <row r="10" spans="2:4" ht="18" customHeight="1" x14ac:dyDescent="0.25">
      <c r="C10" s="35"/>
    </row>
    <row r="11" spans="2:4" ht="18" customHeight="1" x14ac:dyDescent="0.2">
      <c r="B11" s="60" t="s">
        <v>6</v>
      </c>
      <c r="D11" s="67">
        <f>SUM(D12:D13)</f>
        <v>0</v>
      </c>
    </row>
    <row r="12" spans="2:4" ht="18" customHeight="1" x14ac:dyDescent="0.2">
      <c r="C12" s="62" t="s">
        <v>7</v>
      </c>
      <c r="D12" s="59">
        <v>0</v>
      </c>
    </row>
    <row r="13" spans="2:4" ht="18" customHeight="1" x14ac:dyDescent="0.2">
      <c r="C13" s="62" t="s">
        <v>8</v>
      </c>
    </row>
    <row r="14" spans="2:4" ht="18" customHeight="1" x14ac:dyDescent="0.2">
      <c r="C14" s="62"/>
    </row>
    <row r="15" spans="2:4" ht="18" customHeight="1" x14ac:dyDescent="0.2">
      <c r="B15" s="60" t="s">
        <v>9</v>
      </c>
      <c r="D15" s="61">
        <v>0</v>
      </c>
    </row>
    <row r="16" spans="2:4" ht="18" customHeight="1" x14ac:dyDescent="0.2">
      <c r="C16" s="62" t="s">
        <v>10</v>
      </c>
      <c r="D16" s="59">
        <v>0</v>
      </c>
    </row>
    <row r="17" spans="2:4" ht="18" customHeight="1" x14ac:dyDescent="0.2">
      <c r="C17" s="62" t="s">
        <v>11</v>
      </c>
      <c r="D17" s="59">
        <v>0</v>
      </c>
    </row>
    <row r="18" spans="2:4" ht="18" customHeight="1" x14ac:dyDescent="0.2"/>
    <row r="19" spans="2:4" ht="18" customHeight="1" x14ac:dyDescent="0.2">
      <c r="B19" s="60" t="s">
        <v>12</v>
      </c>
      <c r="D19" s="59">
        <v>958.33199999999999</v>
      </c>
    </row>
    <row r="20" spans="2:4" ht="18" customHeight="1" x14ac:dyDescent="0.2">
      <c r="B20" s="60"/>
    </row>
    <row r="21" spans="2:4" ht="18" customHeight="1" x14ac:dyDescent="0.2">
      <c r="B21" s="60" t="s">
        <v>13</v>
      </c>
      <c r="D21" s="59">
        <v>0</v>
      </c>
    </row>
    <row r="22" spans="2:4" ht="18" customHeight="1" x14ac:dyDescent="0.2">
      <c r="B22" s="60"/>
    </row>
    <row r="23" spans="2:4" ht="18" customHeight="1" x14ac:dyDescent="0.2">
      <c r="B23" s="60" t="s">
        <v>14</v>
      </c>
      <c r="D23" s="59">
        <v>0</v>
      </c>
    </row>
    <row r="24" spans="2:4" ht="18" customHeight="1" x14ac:dyDescent="0.2">
      <c r="B24" s="60"/>
    </row>
    <row r="25" spans="2:4" ht="18" customHeight="1" x14ac:dyDescent="0.2">
      <c r="B25" s="60" t="s">
        <v>15</v>
      </c>
      <c r="D25" s="68">
        <f>D8+D9+D12+D13+D16+D17+D19+D21+D23</f>
        <v>1737.087170449</v>
      </c>
    </row>
    <row r="26" spans="2:4" ht="18" customHeight="1" x14ac:dyDescent="0.2">
      <c r="B26" s="60"/>
    </row>
    <row r="27" spans="2:4" ht="18" customHeight="1" x14ac:dyDescent="0.2">
      <c r="B27" s="60" t="s">
        <v>16</v>
      </c>
      <c r="D27" s="3">
        <f>IFERROR(AVERAGE(D28:D29),0)</f>
        <v>3078034.1398750003</v>
      </c>
    </row>
    <row r="28" spans="2:4" ht="18" customHeight="1" x14ac:dyDescent="0.2">
      <c r="C28" s="27" t="s">
        <v>207</v>
      </c>
      <c r="D28" s="59">
        <v>3253393.49291</v>
      </c>
    </row>
    <row r="29" spans="2:4" ht="18" customHeight="1" x14ac:dyDescent="0.2">
      <c r="C29" s="27" t="s">
        <v>17</v>
      </c>
      <c r="D29" s="59">
        <v>2902674.7868400002</v>
      </c>
    </row>
    <row r="30" spans="2:4" ht="18" customHeight="1" x14ac:dyDescent="0.2"/>
    <row r="31" spans="2:4" ht="18" customHeight="1" x14ac:dyDescent="0.2">
      <c r="B31" s="60" t="s">
        <v>18</v>
      </c>
      <c r="D31" s="69">
        <f>IFERROR(D25/D27,0)</f>
        <v>5.6434954633724228E-4</v>
      </c>
    </row>
    <row r="32" spans="2:4" ht="18" customHeight="1" x14ac:dyDescent="0.2">
      <c r="B32" s="60"/>
    </row>
    <row r="33" spans="2:4" ht="18" customHeight="1" x14ac:dyDescent="0.25">
      <c r="B33" s="55" t="s">
        <v>19</v>
      </c>
    </row>
    <row r="34" spans="2:4" ht="18" customHeight="1" x14ac:dyDescent="0.2">
      <c r="B34" s="60" t="s">
        <v>20</v>
      </c>
      <c r="D34" s="59">
        <v>0</v>
      </c>
    </row>
    <row r="35" spans="2:4" ht="18" customHeight="1" x14ac:dyDescent="0.2">
      <c r="B35" s="60"/>
    </row>
    <row r="36" spans="2:4" ht="18" customHeight="1" x14ac:dyDescent="0.25">
      <c r="B36" s="55" t="s">
        <v>19</v>
      </c>
    </row>
    <row r="37" spans="2:4" ht="18" customHeight="1" x14ac:dyDescent="0.2">
      <c r="B37" s="60" t="s">
        <v>21</v>
      </c>
      <c r="D37" s="68">
        <f>SUM(D38:D50)</f>
        <v>7943.9244145519997</v>
      </c>
    </row>
    <row r="38" spans="2:4" ht="18" customHeight="1" x14ac:dyDescent="0.2">
      <c r="C38" s="60" t="s">
        <v>22</v>
      </c>
      <c r="D38" s="3">
        <f>'נספח 3'!C26-'9479'!D38</f>
        <v>2209.2850000000003</v>
      </c>
    </row>
    <row r="39" spans="2:4" ht="18" customHeight="1" x14ac:dyDescent="0.2">
      <c r="C39" s="60" t="s">
        <v>23</v>
      </c>
      <c r="D39" s="3">
        <f>'נספח 3'!C73</f>
        <v>3938.8250714999999</v>
      </c>
    </row>
    <row r="40" spans="2:4" ht="18" customHeight="1" x14ac:dyDescent="0.2">
      <c r="C40" s="60" t="s">
        <v>24</v>
      </c>
      <c r="D40" s="3">
        <v>0</v>
      </c>
    </row>
    <row r="41" spans="2:4" ht="18" customHeight="1" x14ac:dyDescent="0.2">
      <c r="C41" s="60" t="s">
        <v>25</v>
      </c>
      <c r="D41" s="3">
        <v>0</v>
      </c>
    </row>
    <row r="42" spans="2:4" ht="18" customHeight="1" x14ac:dyDescent="0.2">
      <c r="C42" s="60" t="s">
        <v>26</v>
      </c>
      <c r="D42" s="59">
        <v>196.45389990700005</v>
      </c>
    </row>
    <row r="43" spans="2:4" ht="18" customHeight="1" x14ac:dyDescent="0.2">
      <c r="C43" s="60" t="s">
        <v>27</v>
      </c>
    </row>
    <row r="44" spans="2:4" ht="18" customHeight="1" x14ac:dyDescent="0.2">
      <c r="C44" s="60" t="s">
        <v>28</v>
      </c>
      <c r="D44" s="59">
        <v>816.89851158999943</v>
      </c>
    </row>
    <row r="45" spans="2:4" ht="18" customHeight="1" x14ac:dyDescent="0.2">
      <c r="C45" s="60" t="s">
        <v>29</v>
      </c>
    </row>
    <row r="46" spans="2:4" ht="18" customHeight="1" x14ac:dyDescent="0.2">
      <c r="C46" s="27" t="s">
        <v>30</v>
      </c>
      <c r="D46" s="59">
        <v>0</v>
      </c>
    </row>
    <row r="47" spans="2:4" ht="18" customHeight="1" x14ac:dyDescent="0.2">
      <c r="C47" s="27" t="s">
        <v>31</v>
      </c>
    </row>
    <row r="48" spans="2:4" ht="18" customHeight="1" x14ac:dyDescent="0.2">
      <c r="C48" s="27" t="s">
        <v>32</v>
      </c>
      <c r="D48" s="59">
        <v>782.46193155499986</v>
      </c>
    </row>
    <row r="49" spans="2:5" ht="18" customHeight="1" x14ac:dyDescent="0.2">
      <c r="C49" s="27" t="s">
        <v>31</v>
      </c>
      <c r="D49" s="3"/>
    </row>
    <row r="50" spans="2:5" ht="18" customHeight="1" x14ac:dyDescent="0.2">
      <c r="C50" s="27" t="s">
        <v>33</v>
      </c>
      <c r="D50" s="3">
        <v>0</v>
      </c>
      <c r="E50" s="27" t="s">
        <v>194</v>
      </c>
    </row>
    <row r="51" spans="2:5" ht="18" customHeight="1" x14ac:dyDescent="0.2"/>
    <row r="52" spans="2:5" ht="18" customHeight="1" thickBot="1" x14ac:dyDescent="0.25">
      <c r="B52" s="60" t="s">
        <v>34</v>
      </c>
      <c r="D52" s="69">
        <f>SUM(D38:D50)/D29</f>
        <v>2.736760056816479E-3</v>
      </c>
      <c r="E52" s="69">
        <f>SUM(D8:D9)/D29</f>
        <v>2.6828881209141331E-4</v>
      </c>
    </row>
    <row r="53" spans="2:5" ht="18" customHeight="1" x14ac:dyDescent="0.2">
      <c r="B53" s="60" t="s">
        <v>35</v>
      </c>
      <c r="D53" s="86">
        <v>0.32</v>
      </c>
    </row>
    <row r="54" spans="2:5" ht="18" customHeight="1" x14ac:dyDescent="0.2">
      <c r="B54" s="60" t="s">
        <v>36</v>
      </c>
      <c r="D54" s="69">
        <f>IFERROR(D53-D52,"הזנה ידנית")</f>
        <v>0.31726323994318351</v>
      </c>
    </row>
    <row r="55" spans="2:5" ht="18" customHeight="1" x14ac:dyDescent="0.2">
      <c r="B55" s="60"/>
    </row>
    <row r="56" spans="2:5" ht="18" customHeight="1" x14ac:dyDescent="0.2">
      <c r="B56" s="60" t="s">
        <v>37</v>
      </c>
      <c r="D56" s="59">
        <v>0</v>
      </c>
    </row>
    <row r="57" spans="2:5" ht="18" customHeight="1" x14ac:dyDescent="0.2">
      <c r="B57" s="60" t="s">
        <v>38</v>
      </c>
      <c r="D57" s="69">
        <f>IFERROR((SUM(D38:D50)-D56)/D29,0)</f>
        <v>2.736760056816479E-3</v>
      </c>
    </row>
    <row r="58" spans="2:5" ht="18" customHeight="1" x14ac:dyDescent="0.2">
      <c r="B58" s="60"/>
    </row>
    <row r="59" spans="2:5" ht="18" customHeight="1" x14ac:dyDescent="0.25">
      <c r="B59" s="55" t="s">
        <v>39</v>
      </c>
    </row>
    <row r="60" spans="2:5" ht="18" customHeight="1" x14ac:dyDescent="0.2">
      <c r="B60" s="60" t="s">
        <v>40</v>
      </c>
      <c r="D60" s="68">
        <f>D25+SUM(D38:D50)-D56</f>
        <v>9681.0115850010006</v>
      </c>
      <c r="E60" s="72">
        <f>D60-D19</f>
        <v>8722.6795850010003</v>
      </c>
    </row>
    <row r="61" spans="2:5" ht="18" customHeight="1" x14ac:dyDescent="0.2">
      <c r="B61" s="60"/>
    </row>
    <row r="62" spans="2:5" ht="18" customHeight="1" x14ac:dyDescent="0.2">
      <c r="B62" s="60" t="s">
        <v>41</v>
      </c>
      <c r="D62" s="69">
        <f>IFERROR(D60/D27,0)</f>
        <v>3.1451930501960415E-3</v>
      </c>
      <c r="E62" s="73"/>
    </row>
    <row r="63" spans="2:5" ht="18" customHeight="1" x14ac:dyDescent="0.2">
      <c r="B63" s="60"/>
    </row>
    <row r="64" spans="2:5" ht="18" customHeight="1" x14ac:dyDescent="0.25">
      <c r="B64" s="55" t="s">
        <v>42</v>
      </c>
    </row>
    <row r="65" spans="2:4" ht="18" customHeight="1" x14ac:dyDescent="0.2">
      <c r="B65" s="60" t="s">
        <v>43</v>
      </c>
      <c r="D65" s="63">
        <v>2.8E-3</v>
      </c>
    </row>
    <row r="66" spans="2:4" ht="18" customHeight="1" x14ac:dyDescent="0.2">
      <c r="B66" s="60" t="s">
        <v>44</v>
      </c>
    </row>
    <row r="67" spans="2:4" ht="18" customHeight="1" x14ac:dyDescent="0.2">
      <c r="B67" s="60" t="s">
        <v>45</v>
      </c>
      <c r="D67" s="69">
        <f>IFERROR(D31+D65,"יש להשלים את סעיף 18")</f>
        <v>3.3643495463372424E-3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3EDD-FEE9-403B-8F72-1129E364F903}">
  <dimension ref="B1:E67"/>
  <sheetViews>
    <sheetView showGridLines="0" rightToLeft="1" topLeftCell="A31" zoomScale="62" zoomScaleNormal="62" workbookViewId="0">
      <selection activeCell="D31" sqref="D1:D1048576"/>
    </sheetView>
  </sheetViews>
  <sheetFormatPr defaultColWidth="9.125" defaultRowHeight="15" x14ac:dyDescent="0.2"/>
  <cols>
    <col min="1" max="1" width="2.75" style="27" customWidth="1"/>
    <col min="2" max="2" width="5.625" style="62" customWidth="1"/>
    <col min="3" max="3" width="130.625" style="27" customWidth="1"/>
    <col min="4" max="4" width="22" style="59" bestFit="1" customWidth="1"/>
    <col min="5" max="16384" width="9.125" style="27"/>
  </cols>
  <sheetData>
    <row r="1" spans="2:4" s="19" customFormat="1" ht="18" x14ac:dyDescent="0.25">
      <c r="B1" s="50"/>
      <c r="D1" s="51"/>
    </row>
    <row r="2" spans="2:4" s="19" customFormat="1" ht="18" customHeight="1" x14ac:dyDescent="0.25">
      <c r="B2" s="52" t="s">
        <v>143</v>
      </c>
      <c r="C2" s="53"/>
      <c r="D2" s="51"/>
    </row>
    <row r="3" spans="2:4" s="19" customFormat="1" ht="18" customHeight="1" x14ac:dyDescent="0.25">
      <c r="B3" s="50"/>
      <c r="D3" s="51"/>
    </row>
    <row r="4" spans="2:4" s="19" customFormat="1" ht="18" customHeight="1" x14ac:dyDescent="0.25">
      <c r="B4" s="76" t="s">
        <v>206</v>
      </c>
      <c r="C4" s="53"/>
      <c r="D4" s="54" t="s">
        <v>1</v>
      </c>
    </row>
    <row r="5" spans="2:4" ht="18" customHeight="1" x14ac:dyDescent="0.25">
      <c r="B5" s="55"/>
      <c r="C5" s="56"/>
      <c r="D5" s="57"/>
    </row>
    <row r="6" spans="2:4" ht="18" customHeight="1" x14ac:dyDescent="0.25">
      <c r="B6" s="58" t="s">
        <v>2</v>
      </c>
    </row>
    <row r="7" spans="2:4" ht="18" customHeight="1" x14ac:dyDescent="0.2">
      <c r="B7" s="60" t="s">
        <v>3</v>
      </c>
      <c r="D7" s="61">
        <f>SUM(D8:D9)</f>
        <v>4.1798970399999993</v>
      </c>
    </row>
    <row r="8" spans="2:4" ht="18" customHeight="1" x14ac:dyDescent="0.2">
      <c r="C8" s="27" t="s">
        <v>4</v>
      </c>
      <c r="D8" s="59">
        <v>2.6600000000000002E-2</v>
      </c>
    </row>
    <row r="9" spans="2:4" ht="18" customHeight="1" x14ac:dyDescent="0.2">
      <c r="C9" s="27" t="s">
        <v>5</v>
      </c>
      <c r="D9" s="59">
        <v>4.1532970399999991</v>
      </c>
    </row>
    <row r="10" spans="2:4" ht="18" customHeight="1" x14ac:dyDescent="0.25">
      <c r="C10" s="35"/>
    </row>
    <row r="11" spans="2:4" ht="18" customHeight="1" x14ac:dyDescent="0.2">
      <c r="B11" s="60" t="s">
        <v>6</v>
      </c>
      <c r="D11" s="61"/>
    </row>
    <row r="12" spans="2:4" ht="18" customHeight="1" x14ac:dyDescent="0.2">
      <c r="C12" s="62" t="s">
        <v>7</v>
      </c>
      <c r="D12" s="59">
        <v>0</v>
      </c>
    </row>
    <row r="13" spans="2:4" ht="18" customHeight="1" x14ac:dyDescent="0.2">
      <c r="C13" s="62" t="s">
        <v>8</v>
      </c>
    </row>
    <row r="14" spans="2:4" ht="18" customHeight="1" x14ac:dyDescent="0.2">
      <c r="C14" s="62"/>
    </row>
    <row r="15" spans="2:4" ht="18" customHeight="1" x14ac:dyDescent="0.2">
      <c r="B15" s="60" t="s">
        <v>9</v>
      </c>
      <c r="D15" s="61">
        <v>0</v>
      </c>
    </row>
    <row r="16" spans="2:4" ht="18" customHeight="1" x14ac:dyDescent="0.2">
      <c r="C16" s="62" t="s">
        <v>10</v>
      </c>
      <c r="D16" s="59">
        <v>0</v>
      </c>
    </row>
    <row r="17" spans="2:4" ht="18" customHeight="1" x14ac:dyDescent="0.2">
      <c r="C17" s="62" t="s">
        <v>11</v>
      </c>
      <c r="D17" s="59">
        <v>0</v>
      </c>
    </row>
    <row r="18" spans="2:4" ht="18" customHeight="1" x14ac:dyDescent="0.2"/>
    <row r="19" spans="2:4" ht="18" customHeight="1" x14ac:dyDescent="0.2">
      <c r="B19" s="60" t="s">
        <v>12</v>
      </c>
      <c r="D19" s="59">
        <v>0</v>
      </c>
    </row>
    <row r="20" spans="2:4" ht="18" customHeight="1" x14ac:dyDescent="0.2">
      <c r="B20" s="60"/>
    </row>
    <row r="21" spans="2:4" ht="18" customHeight="1" x14ac:dyDescent="0.2">
      <c r="B21" s="60" t="s">
        <v>13</v>
      </c>
      <c r="D21" s="59">
        <v>0</v>
      </c>
    </row>
    <row r="22" spans="2:4" ht="18" customHeight="1" x14ac:dyDescent="0.2">
      <c r="B22" s="60"/>
    </row>
    <row r="23" spans="2:4" ht="18" customHeight="1" x14ac:dyDescent="0.2">
      <c r="B23" s="60" t="s">
        <v>14</v>
      </c>
      <c r="D23" s="59">
        <v>0</v>
      </c>
    </row>
    <row r="24" spans="2:4" ht="18" customHeight="1" x14ac:dyDescent="0.2">
      <c r="B24" s="60"/>
    </row>
    <row r="25" spans="2:4" ht="18" customHeight="1" x14ac:dyDescent="0.25">
      <c r="B25" s="60" t="s">
        <v>15</v>
      </c>
      <c r="D25" s="66">
        <f>D8+D9+D12+D13+D16+D17+D19+D21+D23</f>
        <v>4.1798970399999993</v>
      </c>
    </row>
    <row r="26" spans="2:4" ht="18" customHeight="1" x14ac:dyDescent="0.2">
      <c r="B26" s="60"/>
    </row>
    <row r="27" spans="2:4" ht="18" customHeight="1" x14ac:dyDescent="0.2">
      <c r="B27" s="60" t="s">
        <v>16</v>
      </c>
      <c r="D27" s="3">
        <f>IFERROR(AVERAGE(D28:D29),0)</f>
        <v>27105.842895000002</v>
      </c>
    </row>
    <row r="28" spans="2:4" ht="18" customHeight="1" x14ac:dyDescent="0.2">
      <c r="C28" s="27" t="s">
        <v>207</v>
      </c>
      <c r="D28" s="59">
        <v>26987.97406</v>
      </c>
    </row>
    <row r="29" spans="2:4" ht="18" customHeight="1" x14ac:dyDescent="0.2">
      <c r="C29" s="27" t="s">
        <v>17</v>
      </c>
      <c r="D29" s="59">
        <v>27223.711729999999</v>
      </c>
    </row>
    <row r="30" spans="2:4" ht="18" customHeight="1" x14ac:dyDescent="0.2"/>
    <row r="31" spans="2:4" ht="18" customHeight="1" x14ac:dyDescent="0.25">
      <c r="B31" s="60" t="s">
        <v>18</v>
      </c>
      <c r="D31" s="64">
        <f>IFERROR(D25/D27,0)</f>
        <v>1.5420649548481783E-4</v>
      </c>
    </row>
    <row r="32" spans="2:4" ht="18" customHeight="1" x14ac:dyDescent="0.2">
      <c r="B32" s="60"/>
    </row>
    <row r="33" spans="2:4" ht="18" customHeight="1" x14ac:dyDescent="0.25">
      <c r="B33" s="55" t="s">
        <v>19</v>
      </c>
    </row>
    <row r="34" spans="2:4" ht="18" customHeight="1" x14ac:dyDescent="0.2">
      <c r="B34" s="60" t="s">
        <v>20</v>
      </c>
      <c r="D34" s="59">
        <v>0</v>
      </c>
    </row>
    <row r="35" spans="2:4" ht="18" customHeight="1" x14ac:dyDescent="0.2">
      <c r="B35" s="60"/>
    </row>
    <row r="36" spans="2:4" ht="18" customHeight="1" x14ac:dyDescent="0.25">
      <c r="B36" s="55" t="s">
        <v>19</v>
      </c>
    </row>
    <row r="37" spans="2:4" ht="18" customHeight="1" x14ac:dyDescent="0.25">
      <c r="B37" s="60" t="s">
        <v>21</v>
      </c>
      <c r="D37" s="66">
        <f>SUM(D38:D50)</f>
        <v>0.60514902099999979</v>
      </c>
    </row>
    <row r="38" spans="2:4" ht="18" customHeight="1" x14ac:dyDescent="0.2">
      <c r="C38" s="60" t="s">
        <v>22</v>
      </c>
      <c r="D38" s="3">
        <v>0</v>
      </c>
    </row>
    <row r="39" spans="2:4" ht="18" customHeight="1" x14ac:dyDescent="0.2">
      <c r="C39" s="60" t="s">
        <v>23</v>
      </c>
      <c r="D39" s="3">
        <v>0</v>
      </c>
    </row>
    <row r="40" spans="2:4" ht="18" customHeight="1" x14ac:dyDescent="0.2">
      <c r="C40" s="60" t="s">
        <v>24</v>
      </c>
      <c r="D40" s="3">
        <v>0</v>
      </c>
    </row>
    <row r="41" spans="2:4" ht="18" customHeight="1" x14ac:dyDescent="0.2">
      <c r="C41" s="60" t="s">
        <v>25</v>
      </c>
      <c r="D41" s="3">
        <v>0</v>
      </c>
    </row>
    <row r="42" spans="2:4" ht="18" customHeight="1" x14ac:dyDescent="0.2">
      <c r="C42" s="60" t="s">
        <v>26</v>
      </c>
      <c r="D42" s="3">
        <v>0</v>
      </c>
    </row>
    <row r="43" spans="2:4" ht="18" customHeight="1" x14ac:dyDescent="0.2">
      <c r="C43" s="60" t="s">
        <v>27</v>
      </c>
      <c r="D43" s="3"/>
    </row>
    <row r="44" spans="2:4" ht="18" customHeight="1" x14ac:dyDescent="0.2">
      <c r="C44" s="60" t="s">
        <v>28</v>
      </c>
      <c r="D44" s="59">
        <v>0.60514902099999979</v>
      </c>
    </row>
    <row r="45" spans="2:4" ht="18" customHeight="1" x14ac:dyDescent="0.2">
      <c r="C45" s="60" t="s">
        <v>29</v>
      </c>
      <c r="D45" s="3"/>
    </row>
    <row r="46" spans="2:4" ht="18" customHeight="1" x14ac:dyDescent="0.2">
      <c r="C46" s="27" t="s">
        <v>30</v>
      </c>
      <c r="D46" s="3">
        <v>0</v>
      </c>
    </row>
    <row r="47" spans="2:4" ht="18" customHeight="1" x14ac:dyDescent="0.2">
      <c r="C47" s="27" t="s">
        <v>31</v>
      </c>
      <c r="D47" s="3"/>
    </row>
    <row r="48" spans="2:4" ht="18" customHeight="1" x14ac:dyDescent="0.2">
      <c r="C48" s="27" t="s">
        <v>32</v>
      </c>
      <c r="D48" s="3">
        <v>0</v>
      </c>
    </row>
    <row r="49" spans="2:5" ht="18" customHeight="1" x14ac:dyDescent="0.2">
      <c r="C49" s="27" t="s">
        <v>31</v>
      </c>
      <c r="D49" s="3"/>
    </row>
    <row r="50" spans="2:5" ht="18" customHeight="1" x14ac:dyDescent="0.2">
      <c r="C50" s="27" t="s">
        <v>33</v>
      </c>
      <c r="D50" s="3">
        <v>0</v>
      </c>
    </row>
    <row r="51" spans="2:5" ht="18" customHeight="1" x14ac:dyDescent="0.2"/>
    <row r="52" spans="2:5" ht="18" customHeight="1" x14ac:dyDescent="0.25">
      <c r="B52" s="60" t="s">
        <v>34</v>
      </c>
      <c r="D52" s="64">
        <f>SUM(D38:D50)/D29</f>
        <v>2.222874775496309E-5</v>
      </c>
    </row>
    <row r="53" spans="2:5" ht="18" customHeight="1" x14ac:dyDescent="0.2">
      <c r="B53" s="60" t="s">
        <v>35</v>
      </c>
      <c r="D53" s="84">
        <v>2.0000000000000001E-4</v>
      </c>
    </row>
    <row r="54" spans="2:5" ht="18" customHeight="1" x14ac:dyDescent="0.25">
      <c r="B54" s="60" t="s">
        <v>36</v>
      </c>
      <c r="D54" s="64">
        <f>IFERROR(D53-D52,"הזנה ידנית")</f>
        <v>1.7777125224503691E-4</v>
      </c>
    </row>
    <row r="55" spans="2:5" ht="18" customHeight="1" x14ac:dyDescent="0.2">
      <c r="B55" s="60"/>
    </row>
    <row r="56" spans="2:5" ht="18" customHeight="1" x14ac:dyDescent="0.2">
      <c r="B56" s="60" t="s">
        <v>37</v>
      </c>
      <c r="D56" s="59">
        <v>0</v>
      </c>
    </row>
    <row r="57" spans="2:5" ht="18" customHeight="1" x14ac:dyDescent="0.25">
      <c r="B57" s="60" t="s">
        <v>38</v>
      </c>
      <c r="D57" s="64">
        <f>IFERROR((SUM(D38:D50)-D56)/D29,0)</f>
        <v>2.222874775496309E-5</v>
      </c>
    </row>
    <row r="58" spans="2:5" ht="18" customHeight="1" x14ac:dyDescent="0.2">
      <c r="B58" s="60"/>
    </row>
    <row r="59" spans="2:5" ht="18" customHeight="1" x14ac:dyDescent="0.25">
      <c r="B59" s="55" t="s">
        <v>39</v>
      </c>
    </row>
    <row r="60" spans="2:5" ht="18" customHeight="1" x14ac:dyDescent="0.25">
      <c r="B60" s="60" t="s">
        <v>40</v>
      </c>
      <c r="D60" s="66">
        <f>D25+SUM(D38:D50)-D56</f>
        <v>4.7850460609999992</v>
      </c>
      <c r="E60" s="72">
        <f>D60-D19</f>
        <v>4.7850460609999992</v>
      </c>
    </row>
    <row r="61" spans="2:5" ht="18" customHeight="1" x14ac:dyDescent="0.2">
      <c r="B61" s="60"/>
    </row>
    <row r="62" spans="2:5" ht="18" customHeight="1" x14ac:dyDescent="0.25">
      <c r="B62" s="60" t="s">
        <v>41</v>
      </c>
      <c r="D62" s="64">
        <f>IFERROR(D60/D27,0)</f>
        <v>1.7653190419260705E-4</v>
      </c>
    </row>
    <row r="63" spans="2:5" ht="18" customHeight="1" x14ac:dyDescent="0.2">
      <c r="B63" s="60"/>
    </row>
    <row r="64" spans="2:5" ht="18" customHeight="1" x14ac:dyDescent="0.25">
      <c r="B64" s="55" t="s">
        <v>42</v>
      </c>
    </row>
    <row r="65" spans="2:4" ht="18" customHeight="1" x14ac:dyDescent="0.2">
      <c r="B65" s="60" t="s">
        <v>43</v>
      </c>
      <c r="D65" s="84">
        <v>2.0000000000000001E-4</v>
      </c>
    </row>
    <row r="66" spans="2:4" ht="18" customHeight="1" x14ac:dyDescent="0.2">
      <c r="B66" s="60" t="s">
        <v>44</v>
      </c>
    </row>
    <row r="67" spans="2:4" ht="18" customHeight="1" x14ac:dyDescent="0.25">
      <c r="B67" s="60" t="s">
        <v>45</v>
      </c>
      <c r="D67" s="64">
        <f>IFERROR(D31+D65,"יש להשלים את סעיף 18")</f>
        <v>3.5420649548481781E-4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E40D2-2938-4E29-9BDC-2C3F9C881728}">
  <dimension ref="B1:E67"/>
  <sheetViews>
    <sheetView showGridLines="0" rightToLeft="1" topLeftCell="A31" zoomScale="70" zoomScaleNormal="70" workbookViewId="0">
      <selection activeCell="D31" sqref="D1:D1048576"/>
    </sheetView>
  </sheetViews>
  <sheetFormatPr defaultColWidth="9.125" defaultRowHeight="15" x14ac:dyDescent="0.2"/>
  <cols>
    <col min="1" max="1" width="2.75" style="27" customWidth="1"/>
    <col min="2" max="2" width="5.625" style="62" customWidth="1"/>
    <col min="3" max="3" width="130.625" style="27" customWidth="1"/>
    <col min="4" max="4" width="22" style="59" bestFit="1" customWidth="1"/>
    <col min="5" max="16384" width="9.125" style="27"/>
  </cols>
  <sheetData>
    <row r="1" spans="2:4" s="19" customFormat="1" ht="18" x14ac:dyDescent="0.25">
      <c r="B1" s="50"/>
      <c r="D1" s="51"/>
    </row>
    <row r="2" spans="2:4" s="19" customFormat="1" ht="18" customHeight="1" x14ac:dyDescent="0.25">
      <c r="B2" s="52" t="s">
        <v>144</v>
      </c>
      <c r="C2" s="53"/>
      <c r="D2" s="51"/>
    </row>
    <row r="3" spans="2:4" s="19" customFormat="1" ht="18" customHeight="1" x14ac:dyDescent="0.25">
      <c r="B3" s="50"/>
      <c r="D3" s="51"/>
    </row>
    <row r="4" spans="2:4" s="19" customFormat="1" ht="18" customHeight="1" x14ac:dyDescent="0.25">
      <c r="B4" s="76" t="s">
        <v>206</v>
      </c>
      <c r="C4" s="53"/>
      <c r="D4" s="54" t="s">
        <v>1</v>
      </c>
    </row>
    <row r="5" spans="2:4" ht="18" customHeight="1" x14ac:dyDescent="0.25">
      <c r="B5" s="55"/>
      <c r="C5" s="56"/>
      <c r="D5" s="57"/>
    </row>
    <row r="6" spans="2:4" ht="18" customHeight="1" x14ac:dyDescent="0.25">
      <c r="B6" s="58" t="s">
        <v>2</v>
      </c>
    </row>
    <row r="7" spans="2:4" ht="18" customHeight="1" x14ac:dyDescent="0.2">
      <c r="B7" s="60" t="s">
        <v>3</v>
      </c>
      <c r="D7" s="61">
        <f>D8+D9</f>
        <v>35.90971096900001</v>
      </c>
    </row>
    <row r="8" spans="2:4" ht="18" customHeight="1" x14ac:dyDescent="0.2">
      <c r="C8" s="27" t="s">
        <v>4</v>
      </c>
      <c r="D8" s="59">
        <v>3.2743992200000003</v>
      </c>
    </row>
    <row r="9" spans="2:4" ht="18" customHeight="1" x14ac:dyDescent="0.2">
      <c r="C9" s="27" t="s">
        <v>5</v>
      </c>
      <c r="D9" s="59">
        <v>32.63531174900001</v>
      </c>
    </row>
    <row r="10" spans="2:4" ht="18" customHeight="1" x14ac:dyDescent="0.25">
      <c r="C10" s="35"/>
    </row>
    <row r="11" spans="2:4" ht="18" customHeight="1" x14ac:dyDescent="0.2">
      <c r="B11" s="60" t="s">
        <v>6</v>
      </c>
      <c r="D11" s="61"/>
    </row>
    <row r="12" spans="2:4" ht="18" customHeight="1" x14ac:dyDescent="0.2">
      <c r="C12" s="62" t="s">
        <v>7</v>
      </c>
      <c r="D12" s="59">
        <v>0</v>
      </c>
    </row>
    <row r="13" spans="2:4" ht="18" customHeight="1" x14ac:dyDescent="0.2">
      <c r="C13" s="62" t="s">
        <v>8</v>
      </c>
    </row>
    <row r="14" spans="2:4" ht="18" customHeight="1" x14ac:dyDescent="0.2">
      <c r="C14" s="62"/>
    </row>
    <row r="15" spans="2:4" ht="18" customHeight="1" x14ac:dyDescent="0.2">
      <c r="B15" s="60" t="s">
        <v>9</v>
      </c>
      <c r="D15" s="61">
        <v>0</v>
      </c>
    </row>
    <row r="16" spans="2:4" ht="18" customHeight="1" x14ac:dyDescent="0.2">
      <c r="C16" s="62" t="s">
        <v>10</v>
      </c>
      <c r="D16" s="59">
        <v>0</v>
      </c>
    </row>
    <row r="17" spans="2:4" ht="18" customHeight="1" x14ac:dyDescent="0.2">
      <c r="C17" s="62" t="s">
        <v>11</v>
      </c>
      <c r="D17" s="59">
        <v>0</v>
      </c>
    </row>
    <row r="18" spans="2:4" ht="18" customHeight="1" x14ac:dyDescent="0.2"/>
    <row r="19" spans="2:4" ht="18" customHeight="1" x14ac:dyDescent="0.2">
      <c r="B19" s="60" t="s">
        <v>12</v>
      </c>
      <c r="D19" s="59">
        <v>38.255000000000003</v>
      </c>
    </row>
    <row r="20" spans="2:4" ht="18" customHeight="1" x14ac:dyDescent="0.2">
      <c r="B20" s="60"/>
    </row>
    <row r="21" spans="2:4" ht="18" customHeight="1" x14ac:dyDescent="0.2">
      <c r="B21" s="60" t="s">
        <v>13</v>
      </c>
      <c r="D21" s="59">
        <v>0</v>
      </c>
    </row>
    <row r="22" spans="2:4" ht="18" customHeight="1" x14ac:dyDescent="0.2">
      <c r="B22" s="60"/>
    </row>
    <row r="23" spans="2:4" ht="18" customHeight="1" x14ac:dyDescent="0.2">
      <c r="B23" s="60" t="s">
        <v>14</v>
      </c>
      <c r="D23" s="59">
        <v>0</v>
      </c>
    </row>
    <row r="24" spans="2:4" ht="18" customHeight="1" x14ac:dyDescent="0.2">
      <c r="B24" s="60"/>
    </row>
    <row r="25" spans="2:4" ht="18" customHeight="1" x14ac:dyDescent="0.25">
      <c r="B25" s="60" t="s">
        <v>15</v>
      </c>
      <c r="D25" s="66">
        <f>D8+D9+D12+D13+D16+D17+D19+D21+D23</f>
        <v>74.164710969000012</v>
      </c>
    </row>
    <row r="26" spans="2:4" ht="18" customHeight="1" x14ac:dyDescent="0.2">
      <c r="B26" s="60"/>
    </row>
    <row r="27" spans="2:4" ht="18" customHeight="1" x14ac:dyDescent="0.2">
      <c r="B27" s="60" t="s">
        <v>16</v>
      </c>
      <c r="D27" s="3">
        <f>IFERROR(AVERAGE(D28:D29),0)</f>
        <v>92427.179185000001</v>
      </c>
    </row>
    <row r="28" spans="2:4" ht="18" customHeight="1" x14ac:dyDescent="0.2">
      <c r="C28" s="27" t="s">
        <v>207</v>
      </c>
      <c r="D28" s="59">
        <v>115311.75031</v>
      </c>
    </row>
    <row r="29" spans="2:4" ht="18" customHeight="1" x14ac:dyDescent="0.2">
      <c r="C29" s="27" t="s">
        <v>17</v>
      </c>
      <c r="D29" s="59">
        <v>69542.608059999999</v>
      </c>
    </row>
    <row r="30" spans="2:4" ht="18" customHeight="1" x14ac:dyDescent="0.2"/>
    <row r="31" spans="2:4" ht="18" customHeight="1" x14ac:dyDescent="0.25">
      <c r="B31" s="60" t="s">
        <v>18</v>
      </c>
      <c r="D31" s="64">
        <f>IFERROR(D25/D27,0)</f>
        <v>8.0241235990285628E-4</v>
      </c>
    </row>
    <row r="32" spans="2:4" ht="18" customHeight="1" x14ac:dyDescent="0.2">
      <c r="B32" s="60"/>
    </row>
    <row r="33" spans="2:5" ht="18" customHeight="1" x14ac:dyDescent="0.25">
      <c r="B33" s="55" t="s">
        <v>19</v>
      </c>
    </row>
    <row r="34" spans="2:5" ht="18" customHeight="1" x14ac:dyDescent="0.2">
      <c r="B34" s="60" t="s">
        <v>20</v>
      </c>
      <c r="D34" s="59">
        <v>0</v>
      </c>
    </row>
    <row r="35" spans="2:5" ht="18" customHeight="1" x14ac:dyDescent="0.2">
      <c r="B35" s="60"/>
    </row>
    <row r="36" spans="2:5" ht="18" customHeight="1" x14ac:dyDescent="0.25">
      <c r="B36" s="55" t="s">
        <v>19</v>
      </c>
    </row>
    <row r="37" spans="2:5" ht="18" customHeight="1" x14ac:dyDescent="0.25">
      <c r="B37" s="60" t="s">
        <v>21</v>
      </c>
      <c r="D37" s="66">
        <f>SUM(D38:D50)</f>
        <v>71.127578477</v>
      </c>
      <c r="E37" s="72"/>
    </row>
    <row r="38" spans="2:5" ht="18" customHeight="1" x14ac:dyDescent="0.2">
      <c r="C38" s="60" t="s">
        <v>22</v>
      </c>
      <c r="D38" s="3">
        <f>1.8+1.932+2.012+2.012</f>
        <v>7.7560000000000002</v>
      </c>
      <c r="E38" s="63"/>
    </row>
    <row r="39" spans="2:5" ht="18" customHeight="1" x14ac:dyDescent="0.2">
      <c r="C39" s="60" t="s">
        <v>23</v>
      </c>
      <c r="D39" s="3">
        <v>0</v>
      </c>
    </row>
    <row r="40" spans="2:5" ht="18" customHeight="1" x14ac:dyDescent="0.2">
      <c r="C40" s="60" t="s">
        <v>24</v>
      </c>
      <c r="D40" s="3">
        <v>0</v>
      </c>
    </row>
    <row r="41" spans="2:5" ht="18" customHeight="1" x14ac:dyDescent="0.2">
      <c r="C41" s="60" t="s">
        <v>25</v>
      </c>
      <c r="D41" s="3">
        <v>0</v>
      </c>
    </row>
    <row r="42" spans="2:5" ht="18" customHeight="1" x14ac:dyDescent="0.2">
      <c r="C42" s="60" t="s">
        <v>26</v>
      </c>
      <c r="D42" s="59">
        <v>21.241426790999999</v>
      </c>
    </row>
    <row r="43" spans="2:5" ht="18" customHeight="1" x14ac:dyDescent="0.2">
      <c r="C43" s="60" t="s">
        <v>27</v>
      </c>
    </row>
    <row r="44" spans="2:5" ht="18" customHeight="1" x14ac:dyDescent="0.2">
      <c r="C44" s="60" t="s">
        <v>28</v>
      </c>
      <c r="D44" s="59">
        <f>51.230684783-10</f>
        <v>41.230684783000001</v>
      </c>
    </row>
    <row r="45" spans="2:5" ht="18" customHeight="1" x14ac:dyDescent="0.2">
      <c r="C45" s="60" t="s">
        <v>29</v>
      </c>
    </row>
    <row r="46" spans="2:5" ht="18" customHeight="1" x14ac:dyDescent="0.2">
      <c r="C46" s="27" t="s">
        <v>30</v>
      </c>
      <c r="D46" s="59">
        <v>0</v>
      </c>
    </row>
    <row r="47" spans="2:5" ht="18" customHeight="1" x14ac:dyDescent="0.2">
      <c r="C47" s="27" t="s">
        <v>31</v>
      </c>
    </row>
    <row r="48" spans="2:5" ht="18" customHeight="1" x14ac:dyDescent="0.2">
      <c r="C48" s="27" t="s">
        <v>32</v>
      </c>
      <c r="D48" s="59">
        <v>0.89946690299999976</v>
      </c>
    </row>
    <row r="49" spans="2:5" ht="18" customHeight="1" x14ac:dyDescent="0.2">
      <c r="C49" s="27" t="s">
        <v>31</v>
      </c>
      <c r="D49" s="3"/>
    </row>
    <row r="50" spans="2:5" ht="18" customHeight="1" x14ac:dyDescent="0.2">
      <c r="C50" s="27" t="s">
        <v>33</v>
      </c>
      <c r="D50" s="59">
        <v>0</v>
      </c>
    </row>
    <row r="51" spans="2:5" ht="18" customHeight="1" x14ac:dyDescent="0.2"/>
    <row r="52" spans="2:5" ht="18" customHeight="1" x14ac:dyDescent="0.25">
      <c r="B52" s="60" t="s">
        <v>34</v>
      </c>
      <c r="D52" s="64">
        <f>SUM(D38:D50)/D29</f>
        <v>1.0227913571437027E-3</v>
      </c>
    </row>
    <row r="53" spans="2:5" ht="18" customHeight="1" x14ac:dyDescent="0.2">
      <c r="B53" s="60" t="s">
        <v>35</v>
      </c>
      <c r="D53" s="83">
        <v>1E-3</v>
      </c>
    </row>
    <row r="54" spans="2:5" ht="18" customHeight="1" x14ac:dyDescent="0.25">
      <c r="B54" s="60" t="s">
        <v>36</v>
      </c>
      <c r="D54" s="64">
        <f>IFERROR(D53-D52,"הזנה ידנית")</f>
        <v>-2.279135714370272E-5</v>
      </c>
    </row>
    <row r="55" spans="2:5" ht="18" customHeight="1" x14ac:dyDescent="0.2">
      <c r="B55" s="60"/>
    </row>
    <row r="56" spans="2:5" ht="18" customHeight="1" x14ac:dyDescent="0.25">
      <c r="B56" s="60" t="s">
        <v>37</v>
      </c>
      <c r="D56" s="65">
        <v>0</v>
      </c>
    </row>
    <row r="57" spans="2:5" ht="18" customHeight="1" x14ac:dyDescent="0.2">
      <c r="B57" s="60" t="s">
        <v>38</v>
      </c>
      <c r="D57" s="63"/>
    </row>
    <row r="58" spans="2:5" ht="18" customHeight="1" x14ac:dyDescent="0.2">
      <c r="B58" s="60"/>
    </row>
    <row r="59" spans="2:5" ht="18" customHeight="1" x14ac:dyDescent="0.25">
      <c r="B59" s="55" t="s">
        <v>39</v>
      </c>
    </row>
    <row r="60" spans="2:5" ht="18" customHeight="1" x14ac:dyDescent="0.25">
      <c r="B60" s="60" t="s">
        <v>40</v>
      </c>
      <c r="D60" s="66">
        <f>D25+SUM(D38:D50)-D56</f>
        <v>145.29228944600001</v>
      </c>
      <c r="E60" s="72">
        <f>D60-D19</f>
        <v>107.03728944600002</v>
      </c>
    </row>
    <row r="61" spans="2:5" ht="18" customHeight="1" x14ac:dyDescent="0.2">
      <c r="B61" s="60"/>
    </row>
    <row r="62" spans="2:5" ht="18" customHeight="1" x14ac:dyDescent="0.25">
      <c r="B62" s="60" t="s">
        <v>41</v>
      </c>
      <c r="D62" s="64">
        <f>IFERROR(D60/D27,0)</f>
        <v>1.5719649861345058E-3</v>
      </c>
    </row>
    <row r="63" spans="2:5" ht="18" customHeight="1" x14ac:dyDescent="0.2">
      <c r="B63" s="60"/>
    </row>
    <row r="64" spans="2:5" ht="18" customHeight="1" x14ac:dyDescent="0.25">
      <c r="B64" s="55" t="s">
        <v>42</v>
      </c>
    </row>
    <row r="65" spans="2:4" ht="18" customHeight="1" x14ac:dyDescent="0.2">
      <c r="B65" s="60" t="s">
        <v>43</v>
      </c>
      <c r="D65" s="83">
        <v>8.0000000000000004E-4</v>
      </c>
    </row>
    <row r="66" spans="2:4" ht="18" customHeight="1" x14ac:dyDescent="0.2">
      <c r="B66" s="60" t="s">
        <v>44</v>
      </c>
    </row>
    <row r="67" spans="2:4" ht="18" customHeight="1" x14ac:dyDescent="0.25">
      <c r="B67" s="60" t="s">
        <v>45</v>
      </c>
      <c r="D67" s="64">
        <f>IFERROR(D31+D65,"יש להשלים את סעיף 18")</f>
        <v>1.6024123599028563E-3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2B0A-A5B5-4C8F-8A34-D278F7D9A514}">
  <dimension ref="B1:E67"/>
  <sheetViews>
    <sheetView showGridLines="0" rightToLeft="1" topLeftCell="A25" zoomScale="70" zoomScaleNormal="70" workbookViewId="0">
      <selection activeCell="D25" sqref="D1:D1048576"/>
    </sheetView>
  </sheetViews>
  <sheetFormatPr defaultColWidth="9.125" defaultRowHeight="15" x14ac:dyDescent="0.2"/>
  <cols>
    <col min="1" max="1" width="2.75" style="27" customWidth="1"/>
    <col min="2" max="2" width="5.625" style="62" customWidth="1"/>
    <col min="3" max="3" width="130.625" style="27" customWidth="1"/>
    <col min="4" max="4" width="22" style="59" bestFit="1" customWidth="1"/>
    <col min="5" max="16384" width="9.125" style="27"/>
  </cols>
  <sheetData>
    <row r="1" spans="2:4" s="19" customFormat="1" ht="18" x14ac:dyDescent="0.25">
      <c r="B1" s="50"/>
      <c r="D1" s="51"/>
    </row>
    <row r="2" spans="2:4" s="19" customFormat="1" ht="18" customHeight="1" x14ac:dyDescent="0.25">
      <c r="B2" s="52" t="s">
        <v>145</v>
      </c>
      <c r="C2" s="53"/>
      <c r="D2" s="51"/>
    </row>
    <row r="3" spans="2:4" s="19" customFormat="1" ht="18" customHeight="1" x14ac:dyDescent="0.25">
      <c r="B3" s="50"/>
      <c r="D3" s="51"/>
    </row>
    <row r="4" spans="2:4" s="19" customFormat="1" ht="18" customHeight="1" x14ac:dyDescent="0.25">
      <c r="B4" s="76" t="s">
        <v>206</v>
      </c>
      <c r="C4" s="53"/>
      <c r="D4" s="54" t="s">
        <v>1</v>
      </c>
    </row>
    <row r="5" spans="2:4" ht="18" customHeight="1" x14ac:dyDescent="0.25">
      <c r="B5" s="55"/>
      <c r="C5" s="56"/>
      <c r="D5" s="57"/>
    </row>
    <row r="6" spans="2:4" ht="18" customHeight="1" x14ac:dyDescent="0.25">
      <c r="B6" s="58" t="s">
        <v>2</v>
      </c>
    </row>
    <row r="7" spans="2:4" ht="18" customHeight="1" x14ac:dyDescent="0.2">
      <c r="B7" s="60" t="s">
        <v>3</v>
      </c>
      <c r="D7" s="61">
        <f>D8+D9</f>
        <v>3.5484111569999999</v>
      </c>
    </row>
    <row r="8" spans="2:4" ht="18" customHeight="1" x14ac:dyDescent="0.2">
      <c r="C8" s="27" t="s">
        <v>4</v>
      </c>
      <c r="D8" s="59">
        <v>0.23359559999999993</v>
      </c>
    </row>
    <row r="9" spans="2:4" ht="18" customHeight="1" x14ac:dyDescent="0.2">
      <c r="C9" s="27" t="s">
        <v>5</v>
      </c>
      <c r="D9" s="59">
        <v>3.3148155569999997</v>
      </c>
    </row>
    <row r="10" spans="2:4" ht="18" customHeight="1" x14ac:dyDescent="0.25">
      <c r="C10" s="35"/>
    </row>
    <row r="11" spans="2:4" ht="18" customHeight="1" x14ac:dyDescent="0.2">
      <c r="B11" s="60" t="s">
        <v>6</v>
      </c>
      <c r="D11" s="61"/>
    </row>
    <row r="12" spans="2:4" ht="18" customHeight="1" x14ac:dyDescent="0.2">
      <c r="C12" s="62" t="s">
        <v>7</v>
      </c>
    </row>
    <row r="13" spans="2:4" ht="18" customHeight="1" x14ac:dyDescent="0.2">
      <c r="C13" s="62" t="s">
        <v>8</v>
      </c>
    </row>
    <row r="14" spans="2:4" ht="18" customHeight="1" x14ac:dyDescent="0.2">
      <c r="C14" s="62"/>
    </row>
    <row r="15" spans="2:4" ht="18" customHeight="1" x14ac:dyDescent="0.2">
      <c r="B15" s="60" t="s">
        <v>9</v>
      </c>
      <c r="D15" s="61">
        <v>0</v>
      </c>
    </row>
    <row r="16" spans="2:4" ht="18" customHeight="1" x14ac:dyDescent="0.2">
      <c r="C16" s="62" t="s">
        <v>10</v>
      </c>
      <c r="D16" s="59">
        <v>0</v>
      </c>
    </row>
    <row r="17" spans="2:4" ht="18" customHeight="1" x14ac:dyDescent="0.2">
      <c r="C17" s="62" t="s">
        <v>11</v>
      </c>
      <c r="D17" s="59">
        <v>0</v>
      </c>
    </row>
    <row r="18" spans="2:4" ht="18" customHeight="1" x14ac:dyDescent="0.2"/>
    <row r="19" spans="2:4" ht="18" customHeight="1" x14ac:dyDescent="0.2">
      <c r="B19" s="60" t="s">
        <v>12</v>
      </c>
      <c r="D19" s="59">
        <v>3.2160000000000002</v>
      </c>
    </row>
    <row r="20" spans="2:4" ht="18" customHeight="1" x14ac:dyDescent="0.2">
      <c r="B20" s="60"/>
    </row>
    <row r="21" spans="2:4" ht="18" customHeight="1" x14ac:dyDescent="0.2">
      <c r="B21" s="60" t="s">
        <v>13</v>
      </c>
      <c r="D21" s="59">
        <v>0</v>
      </c>
    </row>
    <row r="22" spans="2:4" ht="18" customHeight="1" x14ac:dyDescent="0.2">
      <c r="B22" s="60"/>
    </row>
    <row r="23" spans="2:4" ht="18" customHeight="1" x14ac:dyDescent="0.2">
      <c r="B23" s="60" t="s">
        <v>14</v>
      </c>
      <c r="D23" s="59">
        <v>0</v>
      </c>
    </row>
    <row r="24" spans="2:4" ht="18" customHeight="1" x14ac:dyDescent="0.2">
      <c r="B24" s="60"/>
    </row>
    <row r="25" spans="2:4" ht="18" customHeight="1" x14ac:dyDescent="0.25">
      <c r="B25" s="60" t="s">
        <v>15</v>
      </c>
      <c r="D25" s="66">
        <f>D8+D9+D12+D13+D16+D17+D19+D21+D23</f>
        <v>6.7644111569999996</v>
      </c>
    </row>
    <row r="26" spans="2:4" ht="18" customHeight="1" x14ac:dyDescent="0.2">
      <c r="B26" s="60"/>
    </row>
    <row r="27" spans="2:4" ht="18" customHeight="1" x14ac:dyDescent="0.2">
      <c r="B27" s="60" t="s">
        <v>16</v>
      </c>
      <c r="D27" s="59">
        <f>IFERROR(AVERAGE(D28:D29),0)</f>
        <v>19846.813840000003</v>
      </c>
    </row>
    <row r="28" spans="2:4" ht="18" customHeight="1" x14ac:dyDescent="0.2">
      <c r="C28" s="27" t="s">
        <v>207</v>
      </c>
      <c r="D28" s="59">
        <v>21276.597969999999</v>
      </c>
    </row>
    <row r="29" spans="2:4" ht="18" customHeight="1" x14ac:dyDescent="0.2">
      <c r="C29" s="27" t="s">
        <v>17</v>
      </c>
      <c r="D29" s="59">
        <v>18417.029710000003</v>
      </c>
    </row>
    <row r="30" spans="2:4" ht="18" customHeight="1" x14ac:dyDescent="0.2"/>
    <row r="31" spans="2:4" ht="18" customHeight="1" x14ac:dyDescent="0.25">
      <c r="B31" s="60" t="s">
        <v>18</v>
      </c>
      <c r="D31" s="64">
        <f>IFERROR(D25/D27,0)</f>
        <v>3.4083108812996246E-4</v>
      </c>
    </row>
    <row r="32" spans="2:4" ht="18" customHeight="1" x14ac:dyDescent="0.2">
      <c r="B32" s="60"/>
    </row>
    <row r="33" spans="2:4" ht="18" customHeight="1" x14ac:dyDescent="0.25">
      <c r="B33" s="55" t="s">
        <v>19</v>
      </c>
    </row>
    <row r="34" spans="2:4" ht="18" customHeight="1" x14ac:dyDescent="0.2">
      <c r="B34" s="60" t="s">
        <v>20</v>
      </c>
      <c r="D34" s="59">
        <v>0</v>
      </c>
    </row>
    <row r="35" spans="2:4" ht="18" customHeight="1" x14ac:dyDescent="0.2">
      <c r="B35" s="60"/>
    </row>
    <row r="36" spans="2:4" ht="18" customHeight="1" x14ac:dyDescent="0.25">
      <c r="B36" s="55" t="s">
        <v>19</v>
      </c>
    </row>
    <row r="37" spans="2:4" ht="18" customHeight="1" x14ac:dyDescent="0.25">
      <c r="B37" s="60" t="s">
        <v>21</v>
      </c>
      <c r="D37" s="66">
        <f>SUM(D38:D50)</f>
        <v>6.4846958549999929</v>
      </c>
    </row>
    <row r="38" spans="2:4" ht="18" customHeight="1" x14ac:dyDescent="0.2">
      <c r="C38" s="60" t="s">
        <v>22</v>
      </c>
      <c r="D38" s="59">
        <v>0</v>
      </c>
    </row>
    <row r="39" spans="2:4" ht="18" customHeight="1" x14ac:dyDescent="0.2">
      <c r="C39" s="60" t="s">
        <v>23</v>
      </c>
      <c r="D39" s="59">
        <v>0</v>
      </c>
    </row>
    <row r="40" spans="2:4" ht="18" customHeight="1" x14ac:dyDescent="0.2">
      <c r="C40" s="60" t="s">
        <v>24</v>
      </c>
      <c r="D40" s="59">
        <v>0</v>
      </c>
    </row>
    <row r="41" spans="2:4" ht="18" customHeight="1" x14ac:dyDescent="0.2">
      <c r="C41" s="60" t="s">
        <v>25</v>
      </c>
      <c r="D41" s="59">
        <v>0</v>
      </c>
    </row>
    <row r="42" spans="2:4" ht="18" customHeight="1" x14ac:dyDescent="0.2">
      <c r="C42" s="60" t="s">
        <v>26</v>
      </c>
      <c r="D42" s="59">
        <v>2.2699744269999966</v>
      </c>
    </row>
    <row r="43" spans="2:4" ht="18" customHeight="1" x14ac:dyDescent="0.2">
      <c r="C43" s="60" t="s">
        <v>27</v>
      </c>
    </row>
    <row r="44" spans="2:4" ht="18" customHeight="1" x14ac:dyDescent="0.2">
      <c r="C44" s="60" t="s">
        <v>28</v>
      </c>
      <c r="D44" s="59">
        <v>3.244233741999996</v>
      </c>
    </row>
    <row r="45" spans="2:4" ht="18" customHeight="1" x14ac:dyDescent="0.2">
      <c r="C45" s="60" t="s">
        <v>29</v>
      </c>
    </row>
    <row r="46" spans="2:4" ht="18" customHeight="1" x14ac:dyDescent="0.2">
      <c r="C46" s="27" t="s">
        <v>30</v>
      </c>
      <c r="D46" s="59">
        <v>0</v>
      </c>
    </row>
    <row r="47" spans="2:4" ht="18" customHeight="1" x14ac:dyDescent="0.2">
      <c r="C47" s="27" t="s">
        <v>31</v>
      </c>
    </row>
    <row r="48" spans="2:4" ht="18" customHeight="1" x14ac:dyDescent="0.2">
      <c r="C48" s="27" t="s">
        <v>32</v>
      </c>
      <c r="D48" s="59">
        <v>0.97048768600000046</v>
      </c>
    </row>
    <row r="49" spans="2:5" ht="18" customHeight="1" x14ac:dyDescent="0.2">
      <c r="C49" s="27" t="s">
        <v>31</v>
      </c>
    </row>
    <row r="50" spans="2:5" ht="18" customHeight="1" x14ac:dyDescent="0.2">
      <c r="C50" s="27" t="s">
        <v>33</v>
      </c>
      <c r="D50" s="59">
        <v>0</v>
      </c>
    </row>
    <row r="51" spans="2:5" ht="18" customHeight="1" x14ac:dyDescent="0.2"/>
    <row r="52" spans="2:5" ht="18" customHeight="1" x14ac:dyDescent="0.25">
      <c r="B52" s="60" t="s">
        <v>34</v>
      </c>
      <c r="D52" s="64">
        <f>SUM(D38:D50)/D29</f>
        <v>3.5210324124519167E-4</v>
      </c>
    </row>
    <row r="53" spans="2:5" ht="18" customHeight="1" x14ac:dyDescent="0.2">
      <c r="B53" s="60" t="s">
        <v>35</v>
      </c>
      <c r="D53" s="84">
        <v>5.9999999999999995E-4</v>
      </c>
    </row>
    <row r="54" spans="2:5" ht="18" customHeight="1" x14ac:dyDescent="0.25">
      <c r="B54" s="60" t="s">
        <v>36</v>
      </c>
      <c r="D54" s="64">
        <f>IFERROR(D53-D52,"הזנה ידנית")</f>
        <v>2.4789675875480828E-4</v>
      </c>
    </row>
    <row r="55" spans="2:5" ht="18" customHeight="1" x14ac:dyDescent="0.2">
      <c r="B55" s="60"/>
    </row>
    <row r="56" spans="2:5" ht="18" customHeight="1" x14ac:dyDescent="0.2">
      <c r="B56" s="60" t="s">
        <v>37</v>
      </c>
      <c r="D56" s="59">
        <v>0</v>
      </c>
    </row>
    <row r="57" spans="2:5" ht="18" customHeight="1" x14ac:dyDescent="0.25">
      <c r="B57" s="60" t="s">
        <v>38</v>
      </c>
      <c r="D57" s="64">
        <f>IFERROR((SUM(D38:D50)-D56)/D29,0)</f>
        <v>3.5210324124519167E-4</v>
      </c>
    </row>
    <row r="58" spans="2:5" ht="18" customHeight="1" x14ac:dyDescent="0.2">
      <c r="B58" s="60"/>
    </row>
    <row r="59" spans="2:5" ht="18" customHeight="1" x14ac:dyDescent="0.25">
      <c r="B59" s="55" t="s">
        <v>39</v>
      </c>
    </row>
    <row r="60" spans="2:5" ht="18" customHeight="1" x14ac:dyDescent="0.25">
      <c r="B60" s="60" t="s">
        <v>40</v>
      </c>
      <c r="D60" s="66">
        <f>D25+SUM(D38:D50)-D56</f>
        <v>13.249107011999993</v>
      </c>
      <c r="E60" s="72">
        <f>D60-D19</f>
        <v>10.033107011999991</v>
      </c>
    </row>
    <row r="61" spans="2:5" ht="18" customHeight="1" x14ac:dyDescent="0.2">
      <c r="B61" s="60"/>
    </row>
    <row r="62" spans="2:5" ht="18" customHeight="1" x14ac:dyDescent="0.25">
      <c r="B62" s="60" t="s">
        <v>41</v>
      </c>
      <c r="D62" s="64">
        <f>IFERROR(D60/D27,0)</f>
        <v>6.6756846306973729E-4</v>
      </c>
    </row>
    <row r="63" spans="2:5" ht="18" customHeight="1" x14ac:dyDescent="0.2">
      <c r="B63" s="60"/>
    </row>
    <row r="64" spans="2:5" ht="18" customHeight="1" x14ac:dyDescent="0.25">
      <c r="B64" s="55" t="s">
        <v>42</v>
      </c>
    </row>
    <row r="65" spans="2:4" ht="18" customHeight="1" x14ac:dyDescent="0.2">
      <c r="B65" s="60" t="s">
        <v>43</v>
      </c>
      <c r="D65" s="84">
        <v>5.9999999999999995E-4</v>
      </c>
    </row>
    <row r="66" spans="2:4" ht="18" customHeight="1" x14ac:dyDescent="0.2">
      <c r="B66" s="60" t="s">
        <v>44</v>
      </c>
    </row>
    <row r="67" spans="2:4" ht="18" customHeight="1" x14ac:dyDescent="0.25">
      <c r="B67" s="60" t="s">
        <v>45</v>
      </c>
      <c r="D67" s="64">
        <f>IFERROR(D31+D65,"יש להשלים את סעיף 18")</f>
        <v>9.4083108812996236E-4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A3D7-2BB7-4CA2-8FB3-7A4B8B08B813}">
  <dimension ref="B1:E67"/>
  <sheetViews>
    <sheetView showGridLines="0" rightToLeft="1" topLeftCell="A10" zoomScale="70" zoomScaleNormal="70" workbookViewId="0">
      <selection activeCell="D10" sqref="D1:D1048576"/>
    </sheetView>
  </sheetViews>
  <sheetFormatPr defaultColWidth="9.125" defaultRowHeight="15" x14ac:dyDescent="0.2"/>
  <cols>
    <col min="1" max="1" width="2.75" style="27" customWidth="1"/>
    <col min="2" max="2" width="5.625" style="62" customWidth="1"/>
    <col min="3" max="3" width="130.625" style="27" customWidth="1"/>
    <col min="4" max="4" width="22" style="59" bestFit="1" customWidth="1"/>
    <col min="5" max="16384" width="9.125" style="27"/>
  </cols>
  <sheetData>
    <row r="1" spans="2:4" s="19" customFormat="1" ht="18" x14ac:dyDescent="0.25">
      <c r="B1" s="50"/>
      <c r="D1" s="51"/>
    </row>
    <row r="2" spans="2:4" s="19" customFormat="1" ht="18" customHeight="1" x14ac:dyDescent="0.25">
      <c r="B2" s="52" t="s">
        <v>146</v>
      </c>
      <c r="C2" s="53"/>
      <c r="D2" s="51"/>
    </row>
    <row r="3" spans="2:4" s="19" customFormat="1" ht="18" customHeight="1" x14ac:dyDescent="0.25">
      <c r="B3" s="50"/>
      <c r="D3" s="51"/>
    </row>
    <row r="4" spans="2:4" s="19" customFormat="1" ht="18" customHeight="1" x14ac:dyDescent="0.25">
      <c r="B4" s="76" t="s">
        <v>206</v>
      </c>
      <c r="C4" s="53"/>
      <c r="D4" s="54" t="s">
        <v>1</v>
      </c>
    </row>
    <row r="5" spans="2:4" ht="18" customHeight="1" x14ac:dyDescent="0.25">
      <c r="B5" s="55"/>
      <c r="C5" s="56"/>
      <c r="D5" s="57"/>
    </row>
    <row r="6" spans="2:4" ht="18" customHeight="1" x14ac:dyDescent="0.25">
      <c r="B6" s="58" t="s">
        <v>2</v>
      </c>
    </row>
    <row r="7" spans="2:4" ht="18" customHeight="1" x14ac:dyDescent="0.25">
      <c r="B7" s="60" t="s">
        <v>3</v>
      </c>
      <c r="D7" s="70">
        <f>SUM(D8:D9)</f>
        <v>5.3176850000000009</v>
      </c>
    </row>
    <row r="8" spans="2:4" ht="18" customHeight="1" x14ac:dyDescent="0.2">
      <c r="C8" s="27" t="s">
        <v>4</v>
      </c>
      <c r="D8" s="59">
        <v>9.3150000000000011E-2</v>
      </c>
    </row>
    <row r="9" spans="2:4" ht="18" customHeight="1" x14ac:dyDescent="0.2">
      <c r="C9" s="27" t="s">
        <v>5</v>
      </c>
      <c r="D9" s="59">
        <v>5.2245350000000013</v>
      </c>
    </row>
    <row r="10" spans="2:4" ht="18" customHeight="1" x14ac:dyDescent="0.25">
      <c r="C10" s="35"/>
    </row>
    <row r="11" spans="2:4" ht="18" customHeight="1" x14ac:dyDescent="0.2">
      <c r="B11" s="60" t="s">
        <v>6</v>
      </c>
      <c r="D11" s="61"/>
    </row>
    <row r="12" spans="2:4" ht="18" customHeight="1" x14ac:dyDescent="0.2">
      <c r="C12" s="62" t="s">
        <v>7</v>
      </c>
    </row>
    <row r="13" spans="2:4" ht="18" customHeight="1" x14ac:dyDescent="0.2">
      <c r="C13" s="62" t="s">
        <v>8</v>
      </c>
    </row>
    <row r="14" spans="2:4" ht="18" customHeight="1" x14ac:dyDescent="0.2">
      <c r="C14" s="62"/>
    </row>
    <row r="15" spans="2:4" ht="18" customHeight="1" x14ac:dyDescent="0.2">
      <c r="B15" s="60" t="s">
        <v>9</v>
      </c>
      <c r="D15" s="61">
        <v>0</v>
      </c>
    </row>
    <row r="16" spans="2:4" ht="18" customHeight="1" x14ac:dyDescent="0.2">
      <c r="C16" s="62" t="s">
        <v>10</v>
      </c>
      <c r="D16" s="59">
        <v>0</v>
      </c>
    </row>
    <row r="17" spans="2:4" ht="18" customHeight="1" x14ac:dyDescent="0.2">
      <c r="C17" s="62" t="s">
        <v>11</v>
      </c>
      <c r="D17" s="59">
        <v>0</v>
      </c>
    </row>
    <row r="18" spans="2:4" ht="18" customHeight="1" x14ac:dyDescent="0.2"/>
    <row r="19" spans="2:4" ht="18" customHeight="1" x14ac:dyDescent="0.2">
      <c r="B19" s="60" t="s">
        <v>12</v>
      </c>
      <c r="D19" s="59">
        <v>0</v>
      </c>
    </row>
    <row r="20" spans="2:4" ht="18" customHeight="1" x14ac:dyDescent="0.2">
      <c r="B20" s="60"/>
    </row>
    <row r="21" spans="2:4" ht="18" customHeight="1" x14ac:dyDescent="0.2">
      <c r="B21" s="60" t="s">
        <v>13</v>
      </c>
      <c r="D21" s="59">
        <v>0</v>
      </c>
    </row>
    <row r="22" spans="2:4" ht="18" customHeight="1" x14ac:dyDescent="0.2">
      <c r="B22" s="60"/>
    </row>
    <row r="23" spans="2:4" ht="18" customHeight="1" x14ac:dyDescent="0.2">
      <c r="B23" s="60" t="s">
        <v>14</v>
      </c>
      <c r="D23" s="59">
        <v>0</v>
      </c>
    </row>
    <row r="24" spans="2:4" ht="18" customHeight="1" x14ac:dyDescent="0.2">
      <c r="B24" s="60"/>
    </row>
    <row r="25" spans="2:4" ht="18" customHeight="1" x14ac:dyDescent="0.25">
      <c r="B25" s="60" t="s">
        <v>15</v>
      </c>
      <c r="D25" s="66">
        <f>D8+D9+D12+D13+D16+D17+D19+D21+D23</f>
        <v>5.3176850000000009</v>
      </c>
    </row>
    <row r="26" spans="2:4" ht="18" customHeight="1" x14ac:dyDescent="0.2">
      <c r="B26" s="60"/>
    </row>
    <row r="27" spans="2:4" ht="18" customHeight="1" x14ac:dyDescent="0.2">
      <c r="B27" s="60" t="s">
        <v>16</v>
      </c>
      <c r="D27" s="3">
        <f>IFERROR(AVERAGE(D28:D29),0)</f>
        <v>17499.317315</v>
      </c>
    </row>
    <row r="28" spans="2:4" ht="18" customHeight="1" x14ac:dyDescent="0.2">
      <c r="C28" s="27" t="s">
        <v>207</v>
      </c>
      <c r="D28" s="59">
        <v>19833.04623</v>
      </c>
    </row>
    <row r="29" spans="2:4" ht="18" customHeight="1" x14ac:dyDescent="0.2">
      <c r="C29" s="27" t="s">
        <v>17</v>
      </c>
      <c r="D29" s="59">
        <v>15165.588400000001</v>
      </c>
    </row>
    <row r="30" spans="2:4" ht="18" customHeight="1" x14ac:dyDescent="0.2"/>
    <row r="31" spans="2:4" ht="18" customHeight="1" x14ac:dyDescent="0.25">
      <c r="B31" s="60" t="s">
        <v>18</v>
      </c>
      <c r="D31" s="64">
        <f>IFERROR(D25/D27,0)</f>
        <v>3.0387956880133872E-4</v>
      </c>
    </row>
    <row r="32" spans="2:4" ht="18" customHeight="1" x14ac:dyDescent="0.2">
      <c r="B32" s="60"/>
    </row>
    <row r="33" spans="2:4" ht="18" customHeight="1" x14ac:dyDescent="0.25">
      <c r="B33" s="55" t="s">
        <v>19</v>
      </c>
    </row>
    <row r="34" spans="2:4" ht="18" customHeight="1" x14ac:dyDescent="0.2">
      <c r="B34" s="60" t="s">
        <v>20</v>
      </c>
      <c r="D34" s="59">
        <v>0</v>
      </c>
    </row>
    <row r="35" spans="2:4" ht="18" customHeight="1" x14ac:dyDescent="0.2">
      <c r="B35" s="60"/>
    </row>
    <row r="36" spans="2:4" ht="18" customHeight="1" x14ac:dyDescent="0.25">
      <c r="B36" s="55" t="s">
        <v>19</v>
      </c>
    </row>
    <row r="37" spans="2:4" ht="18" customHeight="1" x14ac:dyDescent="0.25">
      <c r="B37" s="60" t="s">
        <v>21</v>
      </c>
      <c r="D37" s="66">
        <f>SUM(D38:D50)</f>
        <v>5.2508477030000149</v>
      </c>
    </row>
    <row r="38" spans="2:4" ht="18" customHeight="1" x14ac:dyDescent="0.2">
      <c r="C38" s="60" t="s">
        <v>22</v>
      </c>
      <c r="D38" s="59">
        <v>0</v>
      </c>
    </row>
    <row r="39" spans="2:4" ht="18" customHeight="1" x14ac:dyDescent="0.2">
      <c r="C39" s="60" t="s">
        <v>23</v>
      </c>
      <c r="D39" s="59">
        <v>0</v>
      </c>
    </row>
    <row r="40" spans="2:4" ht="18" customHeight="1" x14ac:dyDescent="0.2">
      <c r="C40" s="60" t="s">
        <v>24</v>
      </c>
      <c r="D40" s="59">
        <v>0</v>
      </c>
    </row>
    <row r="41" spans="2:4" ht="18" customHeight="1" x14ac:dyDescent="0.2">
      <c r="C41" s="60" t="s">
        <v>25</v>
      </c>
      <c r="D41" s="59">
        <v>0</v>
      </c>
    </row>
    <row r="42" spans="2:4" ht="18" customHeight="1" x14ac:dyDescent="0.2">
      <c r="C42" s="60" t="s">
        <v>26</v>
      </c>
      <c r="D42" s="59">
        <v>0</v>
      </c>
    </row>
    <row r="43" spans="2:4" ht="18" customHeight="1" x14ac:dyDescent="0.2">
      <c r="C43" s="60" t="s">
        <v>27</v>
      </c>
    </row>
    <row r="44" spans="2:4" ht="18" customHeight="1" x14ac:dyDescent="0.2">
      <c r="C44" s="60" t="s">
        <v>28</v>
      </c>
      <c r="D44" s="59">
        <v>5.2508477030000149</v>
      </c>
    </row>
    <row r="45" spans="2:4" ht="18" customHeight="1" x14ac:dyDescent="0.2">
      <c r="C45" s="60" t="s">
        <v>29</v>
      </c>
    </row>
    <row r="46" spans="2:4" ht="18" customHeight="1" x14ac:dyDescent="0.2">
      <c r="C46" s="27" t="s">
        <v>30</v>
      </c>
      <c r="D46" s="59">
        <v>0</v>
      </c>
    </row>
    <row r="47" spans="2:4" ht="18" customHeight="1" x14ac:dyDescent="0.2">
      <c r="C47" s="27" t="s">
        <v>31</v>
      </c>
    </row>
    <row r="48" spans="2:4" ht="18" customHeight="1" x14ac:dyDescent="0.2">
      <c r="C48" s="27" t="s">
        <v>32</v>
      </c>
      <c r="D48" s="59">
        <v>0</v>
      </c>
    </row>
    <row r="49" spans="2:5" ht="18" customHeight="1" x14ac:dyDescent="0.2">
      <c r="C49" s="27" t="s">
        <v>31</v>
      </c>
    </row>
    <row r="50" spans="2:5" ht="18" customHeight="1" x14ac:dyDescent="0.2">
      <c r="C50" s="27" t="s">
        <v>33</v>
      </c>
      <c r="D50" s="59">
        <v>0</v>
      </c>
    </row>
    <row r="51" spans="2:5" ht="18" customHeight="1" x14ac:dyDescent="0.2"/>
    <row r="52" spans="2:5" ht="18" customHeight="1" x14ac:dyDescent="0.25">
      <c r="B52" s="60" t="s">
        <v>34</v>
      </c>
      <c r="D52" s="64">
        <f>SUM(D38:D50)/D29</f>
        <v>3.4623435401952583E-4</v>
      </c>
    </row>
    <row r="53" spans="2:5" ht="18" customHeight="1" x14ac:dyDescent="0.2">
      <c r="B53" s="60" t="s">
        <v>35</v>
      </c>
      <c r="D53" s="83">
        <v>1E-3</v>
      </c>
    </row>
    <row r="54" spans="2:5" ht="18" customHeight="1" x14ac:dyDescent="0.25">
      <c r="B54" s="60" t="s">
        <v>36</v>
      </c>
      <c r="D54" s="64">
        <f>IFERROR(D53-D52,"הזנה ידנית")</f>
        <v>6.5376564598047414E-4</v>
      </c>
    </row>
    <row r="55" spans="2:5" ht="18" customHeight="1" x14ac:dyDescent="0.2">
      <c r="B55" s="60"/>
    </row>
    <row r="56" spans="2:5" ht="18" customHeight="1" x14ac:dyDescent="0.2">
      <c r="B56" s="60" t="s">
        <v>37</v>
      </c>
      <c r="D56" s="59">
        <v>0</v>
      </c>
    </row>
    <row r="57" spans="2:5" ht="18" customHeight="1" x14ac:dyDescent="0.25">
      <c r="B57" s="60" t="s">
        <v>38</v>
      </c>
      <c r="D57" s="64">
        <f>IFERROR((SUM(D38:D50)-D56)/D29,0)</f>
        <v>3.4623435401952583E-4</v>
      </c>
    </row>
    <row r="58" spans="2:5" ht="18" customHeight="1" x14ac:dyDescent="0.2">
      <c r="B58" s="60"/>
    </row>
    <row r="59" spans="2:5" ht="18" customHeight="1" x14ac:dyDescent="0.25">
      <c r="B59" s="55" t="s">
        <v>39</v>
      </c>
    </row>
    <row r="60" spans="2:5" ht="18" customHeight="1" x14ac:dyDescent="0.25">
      <c r="B60" s="60" t="s">
        <v>40</v>
      </c>
      <c r="D60" s="66">
        <f>D25+SUM(D38:D50)-D56</f>
        <v>10.568532703000017</v>
      </c>
      <c r="E60" s="72">
        <f>D60-D19</f>
        <v>10.568532703000017</v>
      </c>
    </row>
    <row r="61" spans="2:5" ht="18" customHeight="1" x14ac:dyDescent="0.2">
      <c r="B61" s="60"/>
    </row>
    <row r="62" spans="2:5" ht="18" customHeight="1" x14ac:dyDescent="0.25">
      <c r="B62" s="60" t="s">
        <v>41</v>
      </c>
      <c r="D62" s="64">
        <f>IFERROR(D60/D27,0)</f>
        <v>6.0393971449051445E-4</v>
      </c>
    </row>
    <row r="63" spans="2:5" ht="18" customHeight="1" x14ac:dyDescent="0.2">
      <c r="B63" s="60"/>
    </row>
    <row r="64" spans="2:5" ht="18" customHeight="1" x14ac:dyDescent="0.25">
      <c r="B64" s="55" t="s">
        <v>42</v>
      </c>
    </row>
    <row r="65" spans="2:4" ht="18" customHeight="1" x14ac:dyDescent="0.2">
      <c r="B65" s="60" t="s">
        <v>43</v>
      </c>
      <c r="D65" s="83">
        <v>5.0000000000000001E-4</v>
      </c>
    </row>
    <row r="66" spans="2:4" ht="18" customHeight="1" x14ac:dyDescent="0.2">
      <c r="B66" s="60" t="s">
        <v>44</v>
      </c>
    </row>
    <row r="67" spans="2:4" ht="18" customHeight="1" x14ac:dyDescent="0.25">
      <c r="B67" s="60" t="s">
        <v>45</v>
      </c>
      <c r="D67" s="64">
        <f>IFERROR(D31+D65,"יש להשלים את סעיף 18")</f>
        <v>8.0387956880133868E-4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28559-123F-410A-9B6B-5B67F7E486E9}">
  <dimension ref="B1:E67"/>
  <sheetViews>
    <sheetView showGridLines="0" rightToLeft="1" topLeftCell="A59" zoomScale="70" zoomScaleNormal="70" workbookViewId="0">
      <selection activeCell="D34" sqref="D1:D1048576"/>
    </sheetView>
  </sheetViews>
  <sheetFormatPr defaultColWidth="9.125" defaultRowHeight="15" x14ac:dyDescent="0.2"/>
  <cols>
    <col min="1" max="1" width="2.75" style="27" customWidth="1"/>
    <col min="2" max="2" width="5.625" style="62" customWidth="1"/>
    <col min="3" max="3" width="130.625" style="27" customWidth="1"/>
    <col min="4" max="4" width="22" style="59" bestFit="1" customWidth="1"/>
    <col min="5" max="16384" width="9.125" style="27"/>
  </cols>
  <sheetData>
    <row r="1" spans="2:4" s="19" customFormat="1" ht="18" x14ac:dyDescent="0.25">
      <c r="B1" s="50"/>
      <c r="D1" s="51"/>
    </row>
    <row r="2" spans="2:4" s="19" customFormat="1" ht="18" customHeight="1" x14ac:dyDescent="0.25">
      <c r="B2" s="52" t="s">
        <v>147</v>
      </c>
      <c r="C2" s="53"/>
      <c r="D2" s="51"/>
    </row>
    <row r="3" spans="2:4" s="19" customFormat="1" ht="18" customHeight="1" x14ac:dyDescent="0.25">
      <c r="B3" s="50"/>
      <c r="D3" s="51"/>
    </row>
    <row r="4" spans="2:4" s="19" customFormat="1" ht="18" customHeight="1" x14ac:dyDescent="0.25">
      <c r="B4" s="76"/>
      <c r="C4" s="76" t="s">
        <v>206</v>
      </c>
      <c r="D4" s="54" t="s">
        <v>1</v>
      </c>
    </row>
    <row r="5" spans="2:4" ht="18" customHeight="1" x14ac:dyDescent="0.25">
      <c r="B5" s="55"/>
      <c r="C5" s="56"/>
      <c r="D5" s="57"/>
    </row>
    <row r="6" spans="2:4" ht="18" customHeight="1" x14ac:dyDescent="0.25">
      <c r="B6" s="58" t="s">
        <v>2</v>
      </c>
    </row>
    <row r="7" spans="2:4" ht="18" customHeight="1" x14ac:dyDescent="0.2">
      <c r="B7" s="60" t="s">
        <v>3</v>
      </c>
      <c r="D7" s="61">
        <f>D9</f>
        <v>11.774963340000012</v>
      </c>
    </row>
    <row r="8" spans="2:4" ht="18" customHeight="1" x14ac:dyDescent="0.2">
      <c r="C8" s="27" t="s">
        <v>4</v>
      </c>
      <c r="D8" s="59">
        <v>0</v>
      </c>
    </row>
    <row r="9" spans="2:4" ht="18" customHeight="1" x14ac:dyDescent="0.2">
      <c r="C9" s="27" t="s">
        <v>5</v>
      </c>
      <c r="D9" s="59">
        <v>11.774963340000012</v>
      </c>
    </row>
    <row r="10" spans="2:4" ht="18" customHeight="1" x14ac:dyDescent="0.25">
      <c r="C10" s="35"/>
    </row>
    <row r="11" spans="2:4" ht="18" customHeight="1" x14ac:dyDescent="0.2">
      <c r="B11" s="60" t="s">
        <v>6</v>
      </c>
      <c r="D11" s="61">
        <v>0</v>
      </c>
    </row>
    <row r="12" spans="2:4" ht="18" customHeight="1" x14ac:dyDescent="0.2">
      <c r="C12" s="62" t="s">
        <v>7</v>
      </c>
      <c r="D12" s="59">
        <v>0</v>
      </c>
    </row>
    <row r="13" spans="2:4" ht="18" customHeight="1" x14ac:dyDescent="0.2">
      <c r="C13" s="62" t="s">
        <v>8</v>
      </c>
      <c r="D13" s="59">
        <v>0</v>
      </c>
    </row>
    <row r="14" spans="2:4" ht="18" customHeight="1" x14ac:dyDescent="0.2">
      <c r="C14" s="62"/>
    </row>
    <row r="15" spans="2:4" ht="18" customHeight="1" x14ac:dyDescent="0.2">
      <c r="B15" s="60" t="s">
        <v>9</v>
      </c>
      <c r="D15" s="61">
        <v>0</v>
      </c>
    </row>
    <row r="16" spans="2:4" ht="18" customHeight="1" x14ac:dyDescent="0.2">
      <c r="C16" s="62" t="s">
        <v>10</v>
      </c>
      <c r="D16" s="59">
        <v>0</v>
      </c>
    </row>
    <row r="17" spans="2:4" ht="18" customHeight="1" x14ac:dyDescent="0.2">
      <c r="C17" s="62" t="s">
        <v>11</v>
      </c>
      <c r="D17" s="59">
        <v>0</v>
      </c>
    </row>
    <row r="18" spans="2:4" ht="18" customHeight="1" x14ac:dyDescent="0.2"/>
    <row r="19" spans="2:4" ht="18" customHeight="1" x14ac:dyDescent="0.2">
      <c r="B19" s="60" t="s">
        <v>12</v>
      </c>
      <c r="D19" s="59">
        <v>0</v>
      </c>
    </row>
    <row r="20" spans="2:4" ht="18" customHeight="1" x14ac:dyDescent="0.2">
      <c r="B20" s="60"/>
    </row>
    <row r="21" spans="2:4" ht="18" customHeight="1" x14ac:dyDescent="0.2">
      <c r="B21" s="60" t="s">
        <v>13</v>
      </c>
      <c r="D21" s="59">
        <v>0</v>
      </c>
    </row>
    <row r="22" spans="2:4" ht="18" customHeight="1" x14ac:dyDescent="0.2">
      <c r="B22" s="60"/>
    </row>
    <row r="23" spans="2:4" ht="18" customHeight="1" x14ac:dyDescent="0.2">
      <c r="B23" s="60" t="s">
        <v>14</v>
      </c>
      <c r="D23" s="59">
        <v>0</v>
      </c>
    </row>
    <row r="24" spans="2:4" ht="18" customHeight="1" x14ac:dyDescent="0.2">
      <c r="B24" s="60"/>
    </row>
    <row r="25" spans="2:4" ht="18" customHeight="1" x14ac:dyDescent="0.25">
      <c r="B25" s="60" t="s">
        <v>15</v>
      </c>
      <c r="D25" s="66">
        <f>D8+D9+D12+D13+D16+D17+D19+D21+D23</f>
        <v>11.774963340000012</v>
      </c>
    </row>
    <row r="26" spans="2:4" ht="18" customHeight="1" x14ac:dyDescent="0.2">
      <c r="B26" s="60"/>
    </row>
    <row r="27" spans="2:4" ht="18" customHeight="1" x14ac:dyDescent="0.2">
      <c r="B27" s="60" t="s">
        <v>16</v>
      </c>
      <c r="D27" s="3">
        <f>IFERROR(AVERAGE(D28:D29),0)</f>
        <v>20422.29838</v>
      </c>
    </row>
    <row r="28" spans="2:4" ht="18" customHeight="1" x14ac:dyDescent="0.2">
      <c r="C28" s="27" t="s">
        <v>207</v>
      </c>
      <c r="D28" s="59">
        <v>38155.525880000001</v>
      </c>
    </row>
    <row r="29" spans="2:4" ht="18" customHeight="1" x14ac:dyDescent="0.2">
      <c r="C29" s="27" t="s">
        <v>17</v>
      </c>
      <c r="D29" s="59">
        <v>2689.0708799999998</v>
      </c>
    </row>
    <row r="30" spans="2:4" ht="18" customHeight="1" x14ac:dyDescent="0.2"/>
    <row r="31" spans="2:4" ht="18" customHeight="1" x14ac:dyDescent="0.2">
      <c r="B31" s="60" t="s">
        <v>18</v>
      </c>
      <c r="D31" s="15">
        <f>IFERROR(D25/D27,0)</f>
        <v>5.7657385671788482E-4</v>
      </c>
    </row>
    <row r="32" spans="2:4" ht="18" customHeight="1" x14ac:dyDescent="0.2">
      <c r="B32" s="60"/>
    </row>
    <row r="33" spans="2:4" ht="18" customHeight="1" x14ac:dyDescent="0.25">
      <c r="B33" s="55" t="s">
        <v>19</v>
      </c>
    </row>
    <row r="34" spans="2:4" ht="18" customHeight="1" x14ac:dyDescent="0.2">
      <c r="B34" s="60" t="s">
        <v>20</v>
      </c>
      <c r="D34" s="59">
        <v>0</v>
      </c>
    </row>
    <row r="35" spans="2:4" ht="18" customHeight="1" x14ac:dyDescent="0.2">
      <c r="B35" s="60"/>
    </row>
    <row r="36" spans="2:4" ht="18" customHeight="1" x14ac:dyDescent="0.25">
      <c r="B36" s="55" t="s">
        <v>19</v>
      </c>
    </row>
    <row r="37" spans="2:4" ht="18" customHeight="1" x14ac:dyDescent="0.25">
      <c r="B37" s="60" t="s">
        <v>21</v>
      </c>
      <c r="D37" s="66">
        <f>SUM(D38:D50)</f>
        <v>2.5960000000000001</v>
      </c>
    </row>
    <row r="38" spans="2:4" ht="18" customHeight="1" x14ac:dyDescent="0.2">
      <c r="C38" s="60" t="s">
        <v>22</v>
      </c>
      <c r="D38" s="3">
        <v>0</v>
      </c>
    </row>
    <row r="39" spans="2:4" ht="18" customHeight="1" x14ac:dyDescent="0.2">
      <c r="C39" s="60" t="s">
        <v>23</v>
      </c>
      <c r="D39" s="3">
        <v>0</v>
      </c>
    </row>
    <row r="40" spans="2:4" ht="18" customHeight="1" x14ac:dyDescent="0.2">
      <c r="C40" s="60" t="s">
        <v>24</v>
      </c>
      <c r="D40" s="3">
        <v>0</v>
      </c>
    </row>
    <row r="41" spans="2:4" ht="18" customHeight="1" x14ac:dyDescent="0.2">
      <c r="C41" s="60" t="s">
        <v>25</v>
      </c>
      <c r="D41" s="3">
        <v>0</v>
      </c>
    </row>
    <row r="42" spans="2:4" ht="18" customHeight="1" x14ac:dyDescent="0.2">
      <c r="C42" s="60" t="s">
        <v>26</v>
      </c>
      <c r="D42" s="3">
        <v>0</v>
      </c>
    </row>
    <row r="43" spans="2:4" ht="18" customHeight="1" x14ac:dyDescent="0.2">
      <c r="C43" s="60" t="s">
        <v>27</v>
      </c>
      <c r="D43" s="3"/>
    </row>
    <row r="44" spans="2:4" ht="18" customHeight="1" x14ac:dyDescent="0.2">
      <c r="C44" s="60" t="s">
        <v>28</v>
      </c>
      <c r="D44" s="3">
        <f>21.596-19</f>
        <v>2.5960000000000001</v>
      </c>
    </row>
    <row r="45" spans="2:4" ht="18" customHeight="1" x14ac:dyDescent="0.2">
      <c r="C45" s="60" t="s">
        <v>29</v>
      </c>
      <c r="D45" s="3"/>
    </row>
    <row r="46" spans="2:4" ht="18" customHeight="1" x14ac:dyDescent="0.2">
      <c r="C46" s="27" t="s">
        <v>30</v>
      </c>
      <c r="D46" s="3">
        <v>0</v>
      </c>
    </row>
    <row r="47" spans="2:4" ht="18" customHeight="1" x14ac:dyDescent="0.2">
      <c r="C47" s="27" t="s">
        <v>31</v>
      </c>
      <c r="D47" s="3"/>
    </row>
    <row r="48" spans="2:4" ht="18" customHeight="1" x14ac:dyDescent="0.2">
      <c r="C48" s="27" t="s">
        <v>32</v>
      </c>
      <c r="D48" s="3">
        <v>0</v>
      </c>
    </row>
    <row r="49" spans="2:5" ht="18" customHeight="1" x14ac:dyDescent="0.2">
      <c r="C49" s="27" t="s">
        <v>31</v>
      </c>
    </row>
    <row r="50" spans="2:5" ht="18" customHeight="1" x14ac:dyDescent="0.2">
      <c r="C50" s="27" t="s">
        <v>33</v>
      </c>
      <c r="D50" s="59">
        <v>0</v>
      </c>
    </row>
    <row r="51" spans="2:5" ht="18" customHeight="1" x14ac:dyDescent="0.2"/>
    <row r="52" spans="2:5" ht="18" customHeight="1" x14ac:dyDescent="0.25">
      <c r="B52" s="60" t="s">
        <v>34</v>
      </c>
      <c r="D52" s="64">
        <f>SUM(D38:D50)/D29</f>
        <v>9.6538920536003137E-4</v>
      </c>
    </row>
    <row r="53" spans="2:5" ht="18" customHeight="1" x14ac:dyDescent="0.2">
      <c r="B53" s="60" t="s">
        <v>35</v>
      </c>
      <c r="D53" s="85">
        <v>1E-3</v>
      </c>
    </row>
    <row r="54" spans="2:5" ht="18" customHeight="1" x14ac:dyDescent="0.25">
      <c r="B54" s="60" t="s">
        <v>36</v>
      </c>
      <c r="D54" s="64">
        <f>IFERROR(D53-D52,"הזנה ידנית")</f>
        <v>3.461079463996865E-5</v>
      </c>
    </row>
    <row r="55" spans="2:5" ht="18" customHeight="1" x14ac:dyDescent="0.2">
      <c r="B55" s="60"/>
    </row>
    <row r="56" spans="2:5" ht="18" customHeight="1" x14ac:dyDescent="0.2">
      <c r="B56" s="60" t="s">
        <v>37</v>
      </c>
      <c r="D56" s="59">
        <v>0</v>
      </c>
    </row>
    <row r="57" spans="2:5" ht="18" customHeight="1" x14ac:dyDescent="0.2">
      <c r="B57" s="60" t="s">
        <v>38</v>
      </c>
      <c r="D57" s="15">
        <f>IFERROR((SUM(D38:D50)-D56)/D29,0)</f>
        <v>9.6538920536003137E-4</v>
      </c>
    </row>
    <row r="58" spans="2:5" ht="18" customHeight="1" x14ac:dyDescent="0.2">
      <c r="B58" s="60"/>
    </row>
    <row r="59" spans="2:5" ht="18" customHeight="1" x14ac:dyDescent="0.25">
      <c r="B59" s="55" t="s">
        <v>39</v>
      </c>
    </row>
    <row r="60" spans="2:5" ht="18" customHeight="1" x14ac:dyDescent="0.25">
      <c r="B60" s="60" t="s">
        <v>40</v>
      </c>
      <c r="D60" s="66">
        <f>D25+SUM(D38:D50)-D56</f>
        <v>14.370963340000012</v>
      </c>
      <c r="E60" s="72">
        <f>D60-D19</f>
        <v>14.370963340000012</v>
      </c>
    </row>
    <row r="61" spans="2:5" ht="18" customHeight="1" x14ac:dyDescent="0.2">
      <c r="B61" s="60"/>
    </row>
    <row r="62" spans="2:5" ht="18" customHeight="1" x14ac:dyDescent="0.25">
      <c r="B62" s="60" t="s">
        <v>41</v>
      </c>
      <c r="D62" s="64">
        <f>IFERROR(D60/D27,0)</f>
        <v>7.0368981358502765E-4</v>
      </c>
    </row>
    <row r="63" spans="2:5" ht="18" customHeight="1" x14ac:dyDescent="0.2">
      <c r="B63" s="60"/>
    </row>
    <row r="64" spans="2:5" ht="18" customHeight="1" x14ac:dyDescent="0.25">
      <c r="B64" s="55" t="s">
        <v>42</v>
      </c>
    </row>
    <row r="65" spans="2:4" ht="18" customHeight="1" x14ac:dyDescent="0.2">
      <c r="B65" s="60" t="s">
        <v>43</v>
      </c>
      <c r="D65" s="83">
        <v>5.0000000000000001E-4</v>
      </c>
    </row>
    <row r="66" spans="2:4" ht="18" customHeight="1" x14ac:dyDescent="0.2">
      <c r="B66" s="60" t="s">
        <v>44</v>
      </c>
    </row>
    <row r="67" spans="2:4" ht="18" customHeight="1" x14ac:dyDescent="0.25">
      <c r="B67" s="60" t="s">
        <v>45</v>
      </c>
      <c r="D67" s="64">
        <f>IFERROR(D31+D65,"יש להשלים את סעיף 18")</f>
        <v>1.0765738567178849E-3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9</vt:i4>
      </vt:variant>
    </vt:vector>
  </HeadingPairs>
  <TitlesOfParts>
    <vt:vector size="9" baseType="lpstr">
      <vt:lpstr>נספח 1</vt:lpstr>
      <vt:lpstr>נספח 2</vt:lpstr>
      <vt:lpstr>נספח 3</vt:lpstr>
      <vt:lpstr>382</vt:lpstr>
      <vt:lpstr>1404</vt:lpstr>
      <vt:lpstr>9479</vt:lpstr>
      <vt:lpstr>7635</vt:lpstr>
      <vt:lpstr>11414</vt:lpstr>
      <vt:lpstr>15404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 Efrat</dc:creator>
  <cp:lastModifiedBy>Shiran</cp:lastModifiedBy>
  <dcterms:created xsi:type="dcterms:W3CDTF">2025-04-21T12:46:12Z</dcterms:created>
  <dcterms:modified xsi:type="dcterms:W3CDTF">2026-04-26T06:15:15Z</dcterms:modified>
</cp:coreProperties>
</file>